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defaultThemeVersion="124226"/>
  <mc:AlternateContent xmlns:mc="http://schemas.openxmlformats.org/markup-compatibility/2006">
    <mc:Choice Requires="x15">
      <x15ac:absPath xmlns:x15ac="http://schemas.microsoft.com/office/spreadsheetml/2010/11/ac" url="C:\Users\zcarter\Desktop\"/>
    </mc:Choice>
  </mc:AlternateContent>
  <xr:revisionPtr revIDLastSave="0" documentId="8_{C38ACBD9-19C4-4AB7-857D-4914E2055FC0}" xr6:coauthVersionLast="47" xr6:coauthVersionMax="47" xr10:uidLastSave="{00000000-0000-0000-0000-000000000000}"/>
  <workbookProtection workbookAlgorithmName="SHA-512" workbookHashValue="8Ds1uaXkpgo0NZ5Ib2LzCNRIEXq3dAfbMCJWcE5TG+b2lXOz6NIHOSA34ZEy7RqDqL54hwfqa85vf/W0NSIDYg==" workbookSaltValue="Wkp7wcIbdv3PjT5Og/FaZg==" workbookSpinCount="100000" lockStructure="1"/>
  <bookViews>
    <workbookView xWindow="-108" yWindow="-108" windowWidth="23256" windowHeight="12576" xr2:uid="{64A0463E-EA06-4DEE-A87B-AAE98F4275D5}"/>
  </bookViews>
  <sheets>
    <sheet name="Instructions" sheetId="5" r:id="rId1"/>
    <sheet name="Input" sheetId="2" r:id="rId2"/>
    <sheet name="Dashboard" sheetId="30" r:id="rId3"/>
    <sheet name="Job Description examples" sheetId="18" r:id="rId4"/>
    <sheet name="State Data" sheetId="20" r:id="rId5"/>
    <sheet name="PartsData" sheetId="1" state="hidden" r:id="rId6"/>
    <sheet name="Regional Data" sheetId="23" state="hidden" r:id="rId7"/>
    <sheet name="InputLinks" sheetId="9" state="hidden" r:id="rId8"/>
    <sheet name="SelRecordLinks" sheetId="11" state="hidden" r:id="rId9"/>
    <sheet name="LookupLists" sheetId="3" state="hidden" r:id="rId10"/>
  </sheets>
  <definedNames>
    <definedName name="_xlnm._FilterDatabase" localSheetId="9" hidden="1">LookupLists!$A$1:$B$255</definedName>
    <definedName name="_xlnm._FilterDatabase" localSheetId="5" hidden="1">PartsData!$C$1:$H$1</definedName>
    <definedName name="_xlnm._FilterDatabase" localSheetId="6" hidden="1">'Regional Data'!$B$3:$D$257</definedName>
    <definedName name="CheckID">Input!$F$5</definedName>
    <definedName name="COUNTIES">'Regional Data'!$C$4:$C$252</definedName>
    <definedName name="CurrRec">Input!$B$2</definedName>
    <definedName name="_xlnm.Database">CE_Input_Table[#All]</definedName>
    <definedName name="DB_Row">SelRecordLinks!$C$1</definedName>
    <definedName name="InputA">Input!$D$7:$D$11</definedName>
    <definedName name="InputB">Input!$D$15:$D$40</definedName>
    <definedName name="InputC">Input!$J$12:$J$40</definedName>
    <definedName name="InputCopy">InputLinks!$A$6:$GI$6</definedName>
    <definedName name="InputD">Input!$N$12:$N$40</definedName>
    <definedName name="InputE">Input!$R$12:$R$40</definedName>
    <definedName name="InputF">Input!$H$15:$H$40</definedName>
    <definedName name="InputG">Input!$L$15:$L$40</definedName>
    <definedName name="InputH">Input!$P$15:$P$40</definedName>
    <definedName name="LocationList">OFFSET(LookupLists!$D$2,0,0,COUNTA(LookupLists!$E:$E)-1,1)</definedName>
    <definedName name="MandFields">InputLinks!$C$2</definedName>
    <definedName name="OrderEntry">Input!$D$7:$D$12</definedName>
    <definedName name="OrderID">Input!$D$8</definedName>
    <definedName name="OrderIDList">OFFSET(PartsData!$C$1,1,0,COUNTA(PartsData!$C:$C)-1,1)</definedName>
    <definedName name="OrderSel">Input!$D$5</definedName>
    <definedName name="PartList">OFFSET(LookupLists!$B$2,0,0,COUNTA(LookupLists!$B:$B)-1,1)</definedName>
    <definedName name="PartLU">OFFSET(PartList,,,,2)</definedName>
    <definedName name="PartsDatabase">OFFSET(PartsData!$A$1,0,0,COUNTA(PartsData!$A:$A),COUNTA(PartsData!$1:$1))</definedName>
    <definedName name="_xlnm.Print_Area" localSheetId="1">Input!$A$1:$U$32</definedName>
    <definedName name="_xlnm.Print_Area" localSheetId="3">'Job Description examples'!$A$1:$U$293</definedName>
    <definedName name="PSWFormInput_0" hidden="1">#REF!</definedName>
    <definedName name="PSWFormList_0" hidden="1">#REF!</definedName>
    <definedName name="PSWOutput_0" hidden="1">#REF!</definedName>
    <definedName name="PSWSeries_0_0_Labels" hidden="1">#REF!</definedName>
    <definedName name="PSWSeries_0_0_Values" hidden="1">#REF!</definedName>
    <definedName name="PSWSeries_1_0_Labels" hidden="1">#REF!</definedName>
    <definedName name="PSWSeries_1_0_Values" hidden="1">#REF!</definedName>
    <definedName name="PSWSeries_2_0_Labels" hidden="1">#REF!</definedName>
    <definedName name="PSWSeries_2_0_Values" hidden="1">#REF!</definedName>
    <definedName name="PSWSeries_3_0_Labels" hidden="1">#REF!</definedName>
    <definedName name="PSWSeries_3_0_Values" hidden="1">#REF!</definedName>
    <definedName name="PSWSeries_3_1_Labels" hidden="1">#REF!</definedName>
    <definedName name="PSWSeries_3_1_Values" hidden="1">#REF!</definedName>
    <definedName name="PSWSeries_3_2_Labels" hidden="1">#REF!</definedName>
    <definedName name="PSWSeries_3_2_Values" hidden="1">#REF!</definedName>
    <definedName name="PSWSeries_4_0_Values" hidden="1">#REF!</definedName>
    <definedName name="REGION_COUNTY">'Regional Data'!$B$4:$C$257</definedName>
    <definedName name="REGIONS">'Regional Data'!$B$4:$B$153</definedName>
    <definedName name="SelRec">Input!$E$5</definedName>
    <definedName name="SelValA">SelRecordLinks!$D$4:$D$9</definedName>
    <definedName name="SelValB">SelRecordLinks!$D$11:$D$36</definedName>
    <definedName name="SelValC">SelRecordLinks!$J$10:$J$38</definedName>
    <definedName name="SelValD">SelRecordLinks!$P$10:$P$38</definedName>
    <definedName name="SelValE">SelRecordLinks!$V$10:$V$38</definedName>
    <definedName name="SelValF">SelRecordLinks!$G$13:$G$38</definedName>
    <definedName name="SelValG">SelRecordLinks!$M$13:$M$38</definedName>
    <definedName name="SelValH">SelRecordLinks!$S$13:$S$38</definedName>
    <definedName name="StartCol">InputLinks!$A$2</definedName>
    <definedName name="TXCOUNTIES">'Regional Data'!$C$4:$C$257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0" l="1"/>
  <c r="F14" i="30"/>
  <c r="C31" i="30" l="1"/>
  <c r="D31" i="30"/>
  <c r="E31" i="30"/>
  <c r="K31" i="30" s="1"/>
  <c r="F31" i="30"/>
  <c r="G31" i="30"/>
  <c r="H31" i="30"/>
  <c r="F15" i="2"/>
  <c r="F16" i="2"/>
  <c r="F17" i="2"/>
  <c r="F18" i="2"/>
  <c r="F19" i="2"/>
  <c r="F20" i="2"/>
  <c r="F21" i="2"/>
  <c r="F22" i="2"/>
  <c r="F23" i="2"/>
  <c r="X14" i="2"/>
  <c r="X18" i="2"/>
  <c r="X19" i="2"/>
  <c r="X20" i="2"/>
  <c r="X21" i="2"/>
  <c r="X22" i="2"/>
  <c r="X23" i="2"/>
  <c r="X24" i="2"/>
  <c r="X25" i="2"/>
  <c r="X26" i="2"/>
  <c r="X27" i="2"/>
  <c r="X28" i="2"/>
  <c r="X29" i="2"/>
  <c r="X30" i="2"/>
  <c r="X31" i="2"/>
  <c r="X32" i="2"/>
  <c r="X33" i="2"/>
  <c r="X34" i="2"/>
  <c r="X35" i="2"/>
  <c r="X36" i="2"/>
  <c r="X37" i="2"/>
  <c r="X38" i="2"/>
  <c r="X39" i="2"/>
  <c r="X40" i="2"/>
  <c r="X17" i="2"/>
  <c r="X15" i="2"/>
  <c r="X16" i="2"/>
  <c r="C30" i="30"/>
  <c r="M31" i="30" l="1"/>
  <c r="I31" i="30"/>
  <c r="AE36" i="5"/>
  <c r="AE37" i="5" s="1"/>
  <c r="AE32" i="5"/>
  <c r="AE31" i="5"/>
  <c r="W16" i="2" l="1"/>
  <c r="W17" i="2"/>
  <c r="W18" i="2"/>
  <c r="W19" i="2"/>
  <c r="W20" i="2"/>
  <c r="W21" i="2"/>
  <c r="W22" i="2"/>
  <c r="W23" i="2"/>
  <c r="W24" i="2"/>
  <c r="W25" i="2"/>
  <c r="W26" i="2"/>
  <c r="W27" i="2"/>
  <c r="W28" i="2"/>
  <c r="W29" i="2"/>
  <c r="W30" i="2"/>
  <c r="W31" i="2"/>
  <c r="W32" i="2"/>
  <c r="W33" i="2"/>
  <c r="W34" i="2"/>
  <c r="W35" i="2"/>
  <c r="W36" i="2"/>
  <c r="W37" i="2"/>
  <c r="W38" i="2"/>
  <c r="W39" i="2"/>
  <c r="W40" i="2"/>
  <c r="W15" i="2"/>
  <c r="BG6" i="9"/>
  <c r="K13" i="11" l="1"/>
  <c r="E13" i="11"/>
  <c r="GG6" i="9"/>
  <c r="Q14" i="11" l="1"/>
  <c r="R14" i="11" s="1"/>
  <c r="Q15" i="11"/>
  <c r="R15" i="11" s="1"/>
  <c r="Q16" i="11"/>
  <c r="R16" i="11" s="1"/>
  <c r="Q17" i="11"/>
  <c r="R17" i="11" s="1"/>
  <c r="Q18" i="11"/>
  <c r="R18" i="11" s="1"/>
  <c r="Q19" i="11"/>
  <c r="R19" i="11" s="1"/>
  <c r="Q20" i="11"/>
  <c r="R20" i="11" s="1"/>
  <c r="Q21" i="11"/>
  <c r="R21" i="11" s="1"/>
  <c r="Q22" i="11"/>
  <c r="R22" i="11" s="1"/>
  <c r="Q23" i="11"/>
  <c r="R23" i="11" s="1"/>
  <c r="Q24" i="11"/>
  <c r="R24" i="11" s="1"/>
  <c r="Q25" i="11"/>
  <c r="R25" i="11" s="1"/>
  <c r="Q26" i="11"/>
  <c r="R26" i="11" s="1"/>
  <c r="Q27" i="11"/>
  <c r="R27" i="11" s="1"/>
  <c r="Q28" i="11"/>
  <c r="R28" i="11" s="1"/>
  <c r="Q29" i="11"/>
  <c r="R29" i="11" s="1"/>
  <c r="Q30" i="11"/>
  <c r="R30" i="11" s="1"/>
  <c r="Q31" i="11"/>
  <c r="R31" i="11" s="1"/>
  <c r="Q32" i="11"/>
  <c r="R32" i="11" s="1"/>
  <c r="Q33" i="11"/>
  <c r="R33" i="11" s="1"/>
  <c r="Q34" i="11"/>
  <c r="R34" i="11" s="1"/>
  <c r="Q35" i="11"/>
  <c r="R35" i="11" s="1"/>
  <c r="Q36" i="11"/>
  <c r="Q37" i="11"/>
  <c r="R37" i="11" s="1"/>
  <c r="Q38" i="11"/>
  <c r="R38" i="11" s="1"/>
  <c r="Q13" i="11"/>
  <c r="R13" i="11" s="1"/>
  <c r="K24" i="11"/>
  <c r="L24" i="11" s="1"/>
  <c r="K25" i="11"/>
  <c r="L25" i="11" s="1"/>
  <c r="K26" i="11"/>
  <c r="L26" i="11" s="1"/>
  <c r="K27" i="11"/>
  <c r="L27" i="11" s="1"/>
  <c r="K28" i="11"/>
  <c r="L28" i="11" s="1"/>
  <c r="K29" i="11"/>
  <c r="L29" i="11" s="1"/>
  <c r="K30" i="11"/>
  <c r="L30" i="11" s="1"/>
  <c r="K31" i="11"/>
  <c r="L31" i="11" s="1"/>
  <c r="K32" i="11"/>
  <c r="L32" i="11" s="1"/>
  <c r="K33" i="11"/>
  <c r="L33" i="11" s="1"/>
  <c r="K34" i="11"/>
  <c r="L34" i="11" s="1"/>
  <c r="K35" i="11"/>
  <c r="L35" i="11" s="1"/>
  <c r="K36" i="11"/>
  <c r="L36" i="11" s="1"/>
  <c r="K37" i="11"/>
  <c r="L37" i="11" s="1"/>
  <c r="K38" i="11"/>
  <c r="L38" i="11" s="1"/>
  <c r="L13" i="11"/>
  <c r="K14" i="11"/>
  <c r="L14" i="11" s="1"/>
  <c r="K15" i="11"/>
  <c r="L15" i="11" s="1"/>
  <c r="K16" i="11"/>
  <c r="L16" i="11" s="1"/>
  <c r="K17" i="11"/>
  <c r="L17" i="11" s="1"/>
  <c r="K18" i="11"/>
  <c r="L18" i="11" s="1"/>
  <c r="K19" i="11"/>
  <c r="L19" i="11" s="1"/>
  <c r="K20" i="11"/>
  <c r="L20" i="11" s="1"/>
  <c r="K21" i="11"/>
  <c r="L21" i="11" s="1"/>
  <c r="K22" i="11"/>
  <c r="L22" i="11" s="1"/>
  <c r="K23" i="11"/>
  <c r="L23" i="11" s="1"/>
  <c r="E14" i="11"/>
  <c r="F14" i="11" s="1"/>
  <c r="E15" i="11"/>
  <c r="F15" i="11" s="1"/>
  <c r="E16" i="11"/>
  <c r="F16" i="11" s="1"/>
  <c r="E17" i="11"/>
  <c r="F17" i="11" s="1"/>
  <c r="E18" i="11"/>
  <c r="F18" i="11" s="1"/>
  <c r="E19" i="11"/>
  <c r="F19" i="11" s="1"/>
  <c r="E20" i="11"/>
  <c r="F20" i="11" s="1"/>
  <c r="E21" i="11"/>
  <c r="F21" i="11" s="1"/>
  <c r="E22" i="11"/>
  <c r="F22" i="11" s="1"/>
  <c r="E23" i="11"/>
  <c r="F23" i="11" s="1"/>
  <c r="E24" i="11"/>
  <c r="F24" i="11" s="1"/>
  <c r="E25" i="11"/>
  <c r="F25" i="11" s="1"/>
  <c r="E26" i="11"/>
  <c r="F26" i="11" s="1"/>
  <c r="E27" i="11"/>
  <c r="F27" i="11" s="1"/>
  <c r="E28" i="11"/>
  <c r="F28" i="11" s="1"/>
  <c r="E29" i="11"/>
  <c r="F29" i="11" s="1"/>
  <c r="E30" i="11"/>
  <c r="F30" i="11" s="1"/>
  <c r="E31" i="11"/>
  <c r="F31" i="11" s="1"/>
  <c r="E32" i="11"/>
  <c r="F32" i="11" s="1"/>
  <c r="E33" i="11"/>
  <c r="F33" i="11" s="1"/>
  <c r="E34" i="11"/>
  <c r="F34" i="11" s="1"/>
  <c r="E35" i="11"/>
  <c r="F35" i="11" s="1"/>
  <c r="E36" i="11"/>
  <c r="F36" i="11" s="1"/>
  <c r="E37" i="11"/>
  <c r="F37" i="11" s="1"/>
  <c r="E38" i="11"/>
  <c r="F38" i="11" s="1"/>
  <c r="F13" i="11"/>
  <c r="R36" i="11"/>
  <c r="FJ6" i="9"/>
  <c r="FR6" i="9"/>
  <c r="GF6" i="9"/>
  <c r="EL6" i="9"/>
  <c r="EN6" i="9"/>
  <c r="EZ6" i="9"/>
  <c r="DR6" i="9"/>
  <c r="DK6" i="9"/>
  <c r="EO6" i="9"/>
  <c r="FV6" i="9"/>
  <c r="EP6" i="9"/>
  <c r="FH6" i="9"/>
  <c r="GH6" i="9"/>
  <c r="DI6" i="9"/>
  <c r="DU6" i="9"/>
  <c r="DT6" i="9"/>
  <c r="FS6" i="9"/>
  <c r="DP6" i="9"/>
  <c r="FY6" i="9"/>
  <c r="EI6" i="9"/>
  <c r="GD6" i="9"/>
  <c r="FW6" i="9"/>
  <c r="FK6" i="9"/>
  <c r="DX6" i="9"/>
  <c r="FU6" i="9"/>
  <c r="FC6" i="9"/>
  <c r="DN6" i="9"/>
  <c r="EQ6" i="9"/>
  <c r="EF6" i="9"/>
  <c r="FD6" i="9"/>
  <c r="DH6" i="9"/>
  <c r="DJ6" i="9"/>
  <c r="ES6" i="9"/>
  <c r="DW6" i="9"/>
  <c r="DV6" i="9"/>
  <c r="GI6" i="9"/>
  <c r="ET6" i="9"/>
  <c r="DO6" i="9"/>
  <c r="EK6" i="9"/>
  <c r="EB6" i="9"/>
  <c r="EY6" i="9"/>
  <c r="EA6" i="9"/>
  <c r="DY6" i="9"/>
  <c r="DS6" i="9"/>
  <c r="ER6" i="9"/>
  <c r="FI6" i="9"/>
  <c r="GC6" i="9"/>
  <c r="ED6" i="9"/>
  <c r="DZ6" i="9"/>
  <c r="FN6" i="9"/>
  <c r="FQ6" i="9"/>
  <c r="EM6" i="9"/>
  <c r="EH6" i="9"/>
  <c r="FG6" i="9"/>
  <c r="DM6" i="9"/>
  <c r="FL6" i="9"/>
  <c r="EU6" i="9"/>
  <c r="EG6" i="9"/>
  <c r="FF6" i="9"/>
  <c r="FA6" i="9"/>
  <c r="FO6" i="9"/>
  <c r="FZ6" i="9"/>
  <c r="EX6" i="9"/>
  <c r="GB6" i="9"/>
  <c r="EE6" i="9"/>
  <c r="FP6" i="9"/>
  <c r="EJ6" i="9"/>
  <c r="GA6" i="9"/>
  <c r="FB6" i="9"/>
  <c r="FM6" i="9"/>
  <c r="DL6" i="9"/>
  <c r="EC6" i="9"/>
  <c r="GE6" i="9"/>
  <c r="FT6" i="9"/>
  <c r="FE6" i="9"/>
  <c r="DQ6" i="9"/>
  <c r="FX6" i="9"/>
  <c r="EV6" i="9"/>
  <c r="EW6" i="9"/>
  <c r="J10" i="30" l="1"/>
  <c r="H19" i="30" s="1"/>
  <c r="J9" i="30"/>
  <c r="F10" i="30"/>
  <c r="B7" i="30"/>
  <c r="N7" i="2"/>
  <c r="H32" i="30" l="1"/>
  <c r="H33" i="30"/>
  <c r="H34" i="30"/>
  <c r="H35" i="30"/>
  <c r="H30" i="30"/>
  <c r="G32" i="30"/>
  <c r="G33" i="30"/>
  <c r="G34" i="30"/>
  <c r="G35" i="30"/>
  <c r="G30" i="30"/>
  <c r="F32" i="30"/>
  <c r="F33" i="30"/>
  <c r="F34" i="30"/>
  <c r="F35" i="30"/>
  <c r="F30" i="30"/>
  <c r="H14" i="30" l="1"/>
  <c r="N8" i="2" l="1"/>
  <c r="T15" i="2" s="1"/>
  <c r="U16" i="2" l="1"/>
  <c r="U20" i="2"/>
  <c r="U24" i="2"/>
  <c r="U28" i="2"/>
  <c r="U32" i="2"/>
  <c r="U36" i="2"/>
  <c r="U40" i="2"/>
  <c r="T18" i="2"/>
  <c r="T22" i="2"/>
  <c r="T26" i="2"/>
  <c r="T30" i="2"/>
  <c r="T34" i="2"/>
  <c r="T38" i="2"/>
  <c r="U37" i="2"/>
  <c r="T19" i="2"/>
  <c r="T27" i="2"/>
  <c r="T31" i="2"/>
  <c r="T39" i="2"/>
  <c r="T25" i="2"/>
  <c r="T37" i="2"/>
  <c r="U17" i="2"/>
  <c r="U21" i="2"/>
  <c r="U25" i="2"/>
  <c r="U29" i="2"/>
  <c r="U33" i="2"/>
  <c r="U15" i="2"/>
  <c r="T23" i="2"/>
  <c r="T35" i="2"/>
  <c r="T29" i="2"/>
  <c r="U18" i="2"/>
  <c r="U22" i="2"/>
  <c r="U26" i="2"/>
  <c r="U30" i="2"/>
  <c r="U34" i="2"/>
  <c r="U38" i="2"/>
  <c r="T16" i="2"/>
  <c r="T20" i="2"/>
  <c r="T24" i="2"/>
  <c r="T28" i="2"/>
  <c r="T32" i="2"/>
  <c r="T36" i="2"/>
  <c r="T40" i="2"/>
  <c r="U19" i="2"/>
  <c r="U23" i="2"/>
  <c r="U27" i="2"/>
  <c r="U31" i="2"/>
  <c r="U35" i="2"/>
  <c r="U39" i="2"/>
  <c r="T17" i="2"/>
  <c r="T21" i="2"/>
  <c r="T33" i="2"/>
  <c r="F7" i="2"/>
  <c r="D30" i="30"/>
  <c r="E30" i="30"/>
  <c r="C32" i="30"/>
  <c r="D32" i="30"/>
  <c r="E32" i="30"/>
  <c r="K32" i="30" s="1"/>
  <c r="C33" i="30"/>
  <c r="D33" i="30"/>
  <c r="E33" i="30"/>
  <c r="K33" i="30" s="1"/>
  <c r="C34" i="30"/>
  <c r="D34" i="30"/>
  <c r="E34" i="30"/>
  <c r="K34" i="30" s="1"/>
  <c r="C35" i="30"/>
  <c r="D35" i="30"/>
  <c r="E35" i="30"/>
  <c r="K35" i="30" s="1"/>
  <c r="F22" i="30" l="1"/>
  <c r="H22" i="30"/>
  <c r="D22" i="30"/>
  <c r="I32" i="30"/>
  <c r="I33" i="30"/>
  <c r="I30" i="30"/>
  <c r="K30" i="30"/>
  <c r="K36" i="30" s="1"/>
  <c r="I35" i="30"/>
  <c r="I34" i="30"/>
  <c r="F36" i="30"/>
  <c r="H36" i="30"/>
  <c r="G36" i="30"/>
  <c r="E36" i="30"/>
  <c r="D36" i="30"/>
  <c r="C36" i="30"/>
  <c r="M34" i="30"/>
  <c r="M30" i="30"/>
  <c r="M35" i="30"/>
  <c r="M33" i="30"/>
  <c r="M32" i="30"/>
  <c r="F18" i="30"/>
  <c r="D14" i="30"/>
  <c r="F8" i="2"/>
  <c r="D18" i="30" l="1"/>
  <c r="J18" i="30" s="1"/>
  <c r="J31" i="30" s="1"/>
  <c r="J14" i="30"/>
  <c r="C11" i="30" s="1"/>
  <c r="J22" i="30"/>
  <c r="H23" i="30"/>
  <c r="I36" i="30"/>
  <c r="F23" i="30"/>
  <c r="M36" i="30"/>
  <c r="T10" i="11"/>
  <c r="U10" i="11" s="1"/>
  <c r="N10" i="11"/>
  <c r="O10" i="11" s="1"/>
  <c r="H10" i="11"/>
  <c r="I10" i="11" s="1"/>
  <c r="F11" i="2"/>
  <c r="F10" i="2"/>
  <c r="F9" i="2"/>
  <c r="B8" i="11"/>
  <c r="C8" i="11" s="1"/>
  <c r="O31" i="30"/>
  <c r="CM6" i="9"/>
  <c r="CX6" i="9"/>
  <c r="CL6" i="9"/>
  <c r="BM6" i="9"/>
  <c r="DD6" i="9"/>
  <c r="CS6" i="9"/>
  <c r="A6" i="9"/>
  <c r="CT6" i="9"/>
  <c r="CR6" i="9"/>
  <c r="CZ6" i="9"/>
  <c r="CI6" i="9"/>
  <c r="CK6" i="9"/>
  <c r="CV6" i="9"/>
  <c r="CN6" i="9"/>
  <c r="CW6" i="9"/>
  <c r="DC6" i="9"/>
  <c r="CY6" i="9"/>
  <c r="CP6" i="9"/>
  <c r="DF6" i="9"/>
  <c r="DB6" i="9"/>
  <c r="CU6" i="9"/>
  <c r="DG6" i="9"/>
  <c r="DA6" i="9"/>
  <c r="CH6" i="9"/>
  <c r="CJ6" i="9"/>
  <c r="CO6" i="9"/>
  <c r="DE6" i="9"/>
  <c r="CQ6" i="9"/>
  <c r="D23" i="30" l="1"/>
  <c r="O33" i="30"/>
  <c r="O35" i="30"/>
  <c r="O32" i="30"/>
  <c r="O30" i="30"/>
  <c r="O34" i="30"/>
  <c r="D12" i="2"/>
  <c r="F12" i="2" s="1"/>
  <c r="T14" i="11"/>
  <c r="U14" i="11" s="1"/>
  <c r="T15" i="11"/>
  <c r="U15" i="11" s="1"/>
  <c r="T16" i="11"/>
  <c r="U16" i="11" s="1"/>
  <c r="T17" i="11"/>
  <c r="U17" i="11" s="1"/>
  <c r="T18" i="11"/>
  <c r="U18" i="11" s="1"/>
  <c r="T19" i="11"/>
  <c r="U19" i="11" s="1"/>
  <c r="T20" i="11"/>
  <c r="U20" i="11" s="1"/>
  <c r="T21" i="11"/>
  <c r="U21" i="11" s="1"/>
  <c r="T22" i="11"/>
  <c r="U22" i="11" s="1"/>
  <c r="T23" i="11"/>
  <c r="U23" i="11" s="1"/>
  <c r="T24" i="11"/>
  <c r="U24" i="11" s="1"/>
  <c r="T25" i="11"/>
  <c r="U25" i="11" s="1"/>
  <c r="T26" i="11"/>
  <c r="U26" i="11" s="1"/>
  <c r="T27" i="11"/>
  <c r="U27" i="11" s="1"/>
  <c r="T28" i="11"/>
  <c r="U28" i="11" s="1"/>
  <c r="T29" i="11"/>
  <c r="U29" i="11" s="1"/>
  <c r="T30" i="11"/>
  <c r="U30" i="11" s="1"/>
  <c r="T31" i="11"/>
  <c r="U31" i="11" s="1"/>
  <c r="T32" i="11"/>
  <c r="U32" i="11" s="1"/>
  <c r="T33" i="11"/>
  <c r="U33" i="11" s="1"/>
  <c r="T34" i="11"/>
  <c r="U34" i="11" s="1"/>
  <c r="T35" i="11"/>
  <c r="U35" i="11" s="1"/>
  <c r="T36" i="11"/>
  <c r="U36" i="11" s="1"/>
  <c r="T37" i="11"/>
  <c r="U37" i="11" s="1"/>
  <c r="T38" i="11"/>
  <c r="U38" i="11" s="1"/>
  <c r="T13" i="11"/>
  <c r="U13" i="11" s="1"/>
  <c r="N14" i="11"/>
  <c r="O14" i="11" s="1"/>
  <c r="N15" i="11"/>
  <c r="O15" i="11" s="1"/>
  <c r="N16" i="11"/>
  <c r="O16" i="11" s="1"/>
  <c r="N17" i="11"/>
  <c r="O17" i="11" s="1"/>
  <c r="N18" i="11"/>
  <c r="O18" i="11" s="1"/>
  <c r="N19" i="11"/>
  <c r="O19" i="11" s="1"/>
  <c r="N20" i="11"/>
  <c r="O20" i="11" s="1"/>
  <c r="N21" i="11"/>
  <c r="O21" i="11" s="1"/>
  <c r="N22" i="11"/>
  <c r="O22" i="11" s="1"/>
  <c r="N23" i="11"/>
  <c r="O23" i="11" s="1"/>
  <c r="N24" i="11"/>
  <c r="O24" i="11" s="1"/>
  <c r="N25" i="11"/>
  <c r="O25" i="11" s="1"/>
  <c r="N26" i="11"/>
  <c r="O26" i="11" s="1"/>
  <c r="N27" i="11"/>
  <c r="O27" i="11" s="1"/>
  <c r="N28" i="11"/>
  <c r="O28" i="11" s="1"/>
  <c r="N29" i="11"/>
  <c r="O29" i="11" s="1"/>
  <c r="N30" i="11"/>
  <c r="O30" i="11" s="1"/>
  <c r="N31" i="11"/>
  <c r="O31" i="11" s="1"/>
  <c r="N32" i="11"/>
  <c r="O32" i="11" s="1"/>
  <c r="N33" i="11"/>
  <c r="O33" i="11" s="1"/>
  <c r="N34" i="11"/>
  <c r="O34" i="11" s="1"/>
  <c r="N35" i="11"/>
  <c r="O35" i="11" s="1"/>
  <c r="N36" i="11"/>
  <c r="O36" i="11" s="1"/>
  <c r="N37" i="11"/>
  <c r="O37" i="11" s="1"/>
  <c r="N38" i="11"/>
  <c r="O38" i="11" s="1"/>
  <c r="N13" i="11"/>
  <c r="O13" i="11" s="1"/>
  <c r="CB6" i="9"/>
  <c r="BL6" i="9"/>
  <c r="BX6" i="9"/>
  <c r="BU6" i="9"/>
  <c r="CA6" i="9"/>
  <c r="CE6" i="9"/>
  <c r="BK6" i="9"/>
  <c r="BY6" i="9"/>
  <c r="CG6" i="9"/>
  <c r="BI6" i="9"/>
  <c r="BQ6" i="9"/>
  <c r="CF6" i="9"/>
  <c r="BT6" i="9"/>
  <c r="BP6" i="9"/>
  <c r="BR6" i="9"/>
  <c r="CC6" i="9"/>
  <c r="BZ6" i="9"/>
  <c r="CD6" i="9"/>
  <c r="BW6" i="9"/>
  <c r="BO6" i="9"/>
  <c r="BS6" i="9"/>
  <c r="BJ6" i="9"/>
  <c r="BN6" i="9"/>
  <c r="BV6" i="9"/>
  <c r="BH6" i="9"/>
  <c r="H27" i="11" l="1"/>
  <c r="I27" i="11" s="1"/>
  <c r="H28" i="11"/>
  <c r="I28" i="11" s="1"/>
  <c r="H29" i="11"/>
  <c r="I29" i="11" s="1"/>
  <c r="H30" i="11"/>
  <c r="I30" i="11" s="1"/>
  <c r="H31" i="11"/>
  <c r="I31" i="11" s="1"/>
  <c r="H32" i="11"/>
  <c r="I32" i="11" s="1"/>
  <c r="H33" i="11"/>
  <c r="I33" i="11" s="1"/>
  <c r="H34" i="11"/>
  <c r="I34" i="11" s="1"/>
  <c r="H35" i="11"/>
  <c r="I35" i="11" s="1"/>
  <c r="H36" i="11"/>
  <c r="I36" i="11" s="1"/>
  <c r="H37" i="11"/>
  <c r="I37" i="11" s="1"/>
  <c r="H38" i="11"/>
  <c r="I38" i="11" s="1"/>
  <c r="B25" i="11"/>
  <c r="C25" i="11" s="1"/>
  <c r="B26" i="11"/>
  <c r="C26" i="11" s="1"/>
  <c r="B27" i="11"/>
  <c r="C27" i="11" s="1"/>
  <c r="B28" i="11"/>
  <c r="C28" i="11" s="1"/>
  <c r="B29" i="11"/>
  <c r="C29" i="11" s="1"/>
  <c r="B30" i="11"/>
  <c r="C30" i="11" s="1"/>
  <c r="B31" i="11"/>
  <c r="C31" i="11" s="1"/>
  <c r="B32" i="11"/>
  <c r="C32" i="11" s="1"/>
  <c r="B33" i="11"/>
  <c r="C33" i="11" s="1"/>
  <c r="B34" i="11"/>
  <c r="C34" i="11" s="1"/>
  <c r="B35" i="11"/>
  <c r="C35" i="11" s="1"/>
  <c r="B36" i="11"/>
  <c r="C36" i="11" s="1"/>
  <c r="H14" i="11" l="1"/>
  <c r="H15" i="11"/>
  <c r="H16" i="11"/>
  <c r="H17" i="11"/>
  <c r="H18" i="11"/>
  <c r="H19" i="11"/>
  <c r="H20" i="11"/>
  <c r="H21" i="11"/>
  <c r="H22" i="11"/>
  <c r="H23" i="11"/>
  <c r="H24" i="11"/>
  <c r="H25" i="11"/>
  <c r="H26" i="11"/>
  <c r="H13" i="11"/>
  <c r="B11" i="11"/>
  <c r="AA6" i="9"/>
  <c r="AF6" i="9"/>
  <c r="BC6" i="9"/>
  <c r="BF6" i="9"/>
  <c r="AB6" i="9"/>
  <c r="AV6" i="9"/>
  <c r="AK6" i="9"/>
  <c r="AD6" i="9"/>
  <c r="AS6" i="9"/>
  <c r="AW6" i="9"/>
  <c r="AC6" i="9"/>
  <c r="AL6" i="9"/>
  <c r="BA6" i="9"/>
  <c r="AI6" i="9"/>
  <c r="AZ6" i="9"/>
  <c r="AJ6" i="9"/>
  <c r="AR6" i="9"/>
  <c r="BD6" i="9"/>
  <c r="AE6" i="9"/>
  <c r="AY6" i="9"/>
  <c r="AT6" i="9"/>
  <c r="AM6" i="9"/>
  <c r="BB6" i="9"/>
  <c r="AQ6" i="9"/>
  <c r="AX6" i="9"/>
  <c r="AU6" i="9"/>
  <c r="AO6" i="9"/>
  <c r="AN6" i="9"/>
  <c r="AH6" i="9"/>
  <c r="AP6" i="9"/>
  <c r="BE6" i="9"/>
  <c r="AG6" i="9"/>
  <c r="I26" i="11" l="1"/>
  <c r="I25" i="11"/>
  <c r="I24" i="11"/>
  <c r="I23" i="11"/>
  <c r="I22" i="11"/>
  <c r="I21" i="11"/>
  <c r="I20" i="11"/>
  <c r="I19" i="11"/>
  <c r="I18" i="11"/>
  <c r="I17" i="11"/>
  <c r="I16" i="11"/>
  <c r="I15" i="11"/>
  <c r="I14" i="11"/>
  <c r="I13" i="11"/>
  <c r="F40" i="2" l="1"/>
  <c r="F39" i="2"/>
  <c r="F38" i="2"/>
  <c r="F37" i="2"/>
  <c r="F36" i="2"/>
  <c r="F35" i="2"/>
  <c r="F34" i="2"/>
  <c r="F33" i="2"/>
  <c r="F32" i="2"/>
  <c r="F31" i="2"/>
  <c r="F30" i="2"/>
  <c r="F29" i="2"/>
  <c r="B23" i="11" l="1"/>
  <c r="C23" i="11" s="1"/>
  <c r="F24" i="2"/>
  <c r="F25" i="2"/>
  <c r="F26" i="2"/>
  <c r="F27" i="2"/>
  <c r="F28" i="2"/>
  <c r="J6" i="9"/>
  <c r="B24" i="11" l="1"/>
  <c r="C24" i="11" s="1"/>
  <c r="B22" i="11"/>
  <c r="C22" i="11" s="1"/>
  <c r="B21" i="11"/>
  <c r="C21" i="11" s="1"/>
  <c r="B20" i="11"/>
  <c r="C20" i="11" s="1"/>
  <c r="B19" i="11"/>
  <c r="C19" i="11" s="1"/>
  <c r="B18" i="11"/>
  <c r="C18" i="11" s="1"/>
  <c r="B17" i="11"/>
  <c r="C17" i="11" s="1"/>
  <c r="B16" i="11"/>
  <c r="C16" i="11" s="1"/>
  <c r="B15" i="11"/>
  <c r="C15" i="11" s="1"/>
  <c r="B14" i="11"/>
  <c r="C14" i="11" s="1"/>
  <c r="B9" i="11"/>
  <c r="C9" i="11" s="1"/>
  <c r="B7" i="11"/>
  <c r="C7" i="11" s="1"/>
  <c r="B13" i="11"/>
  <c r="C13" i="11" s="1"/>
  <c r="B6" i="11"/>
  <c r="C6" i="11" s="1"/>
  <c r="B12" i="11"/>
  <c r="C12" i="11" s="1"/>
  <c r="B5" i="11"/>
  <c r="C5" i="11" s="1"/>
  <c r="B4" i="11"/>
  <c r="C4" i="11" s="1"/>
  <c r="C11" i="11"/>
  <c r="C1" i="11"/>
  <c r="A2" i="9"/>
  <c r="C2" i="9"/>
  <c r="F5" i="2"/>
  <c r="E5" i="2"/>
  <c r="E6" i="9"/>
  <c r="P6" i="9"/>
  <c r="B6" i="9"/>
  <c r="M6" i="9"/>
  <c r="D6" i="9"/>
  <c r="T6" i="9"/>
  <c r="G6" i="9"/>
  <c r="K6" i="9"/>
  <c r="V6" i="9"/>
  <c r="C6" i="9"/>
  <c r="Z6" i="9"/>
  <c r="H6" i="9"/>
  <c r="Y6" i="9"/>
  <c r="S6" i="9"/>
  <c r="W6" i="9"/>
  <c r="Q6" i="9"/>
  <c r="N6" i="9"/>
  <c r="F6" i="9"/>
  <c r="S38" i="11" l="1"/>
  <c r="S31" i="11"/>
  <c r="S29" i="11"/>
  <c r="S27" i="11"/>
  <c r="S25" i="11"/>
  <c r="S23" i="11"/>
  <c r="S21" i="11"/>
  <c r="S19" i="11"/>
  <c r="S17" i="11"/>
  <c r="S15" i="11"/>
  <c r="S13" i="11"/>
  <c r="M33" i="11"/>
  <c r="M31" i="11"/>
  <c r="M26" i="11"/>
  <c r="M24" i="11"/>
  <c r="M22" i="11"/>
  <c r="M15" i="11"/>
  <c r="M13" i="11"/>
  <c r="G35" i="11"/>
  <c r="G33" i="11"/>
  <c r="G26" i="11"/>
  <c r="G24" i="11"/>
  <c r="G19" i="11"/>
  <c r="G17" i="11"/>
  <c r="M17" i="11"/>
  <c r="G37" i="11"/>
  <c r="G23" i="11"/>
  <c r="G21" i="11"/>
  <c r="M16" i="11"/>
  <c r="G18" i="11"/>
  <c r="M36" i="11"/>
  <c r="M20" i="11"/>
  <c r="M18" i="11"/>
  <c r="G36" i="11"/>
  <c r="G31" i="11"/>
  <c r="G29" i="11"/>
  <c r="G20" i="11"/>
  <c r="G15" i="11"/>
  <c r="G13" i="11"/>
  <c r="S35" i="11"/>
  <c r="S33" i="11"/>
  <c r="M37" i="11"/>
  <c r="M35" i="11"/>
  <c r="M30" i="11"/>
  <c r="M28" i="11"/>
  <c r="M19" i="11"/>
  <c r="G30" i="11"/>
  <c r="G28" i="11"/>
  <c r="G14" i="11"/>
  <c r="M14" i="11"/>
  <c r="G32" i="11"/>
  <c r="G16" i="11"/>
  <c r="S36" i="11"/>
  <c r="S34" i="11"/>
  <c r="M29" i="11"/>
  <c r="M27" i="11"/>
  <c r="S37" i="11"/>
  <c r="S32" i="11"/>
  <c r="S30" i="11"/>
  <c r="S28" i="11"/>
  <c r="S26" i="11"/>
  <c r="S24" i="11"/>
  <c r="S22" i="11"/>
  <c r="S20" i="11"/>
  <c r="S18" i="11"/>
  <c r="S16" i="11"/>
  <c r="S14" i="11"/>
  <c r="M34" i="11"/>
  <c r="M32" i="11"/>
  <c r="M25" i="11"/>
  <c r="M23" i="11"/>
  <c r="M21" i="11"/>
  <c r="G34" i="11"/>
  <c r="G27" i="11"/>
  <c r="G25" i="11"/>
  <c r="M38" i="11"/>
  <c r="G38" i="11"/>
  <c r="G22" i="11"/>
  <c r="D4" i="11"/>
  <c r="D11" i="11"/>
  <c r="V10" i="11"/>
  <c r="J10" i="11"/>
  <c r="P10" i="11"/>
  <c r="D5" i="11"/>
  <c r="D9" i="11"/>
  <c r="D7" i="11"/>
  <c r="D8" i="11"/>
  <c r="D6" i="11"/>
  <c r="V37" i="11"/>
  <c r="V35" i="11"/>
  <c r="V33" i="11"/>
  <c r="V31" i="11"/>
  <c r="V29" i="11"/>
  <c r="V27" i="11"/>
  <c r="V25" i="11"/>
  <c r="V23" i="11"/>
  <c r="V21" i="11"/>
  <c r="V19" i="11"/>
  <c r="V17" i="11"/>
  <c r="V15" i="11"/>
  <c r="V13" i="11"/>
  <c r="P36" i="11"/>
  <c r="P34" i="11"/>
  <c r="P27" i="11"/>
  <c r="P25" i="11"/>
  <c r="P20" i="11"/>
  <c r="P18" i="11"/>
  <c r="P38" i="11"/>
  <c r="P31" i="11"/>
  <c r="P29" i="11"/>
  <c r="P24" i="11"/>
  <c r="P15" i="11"/>
  <c r="P13" i="11"/>
  <c r="P37" i="11"/>
  <c r="P23" i="11"/>
  <c r="P21" i="11"/>
  <c r="P22" i="11"/>
  <c r="P32" i="11"/>
  <c r="P30" i="11"/>
  <c r="P16" i="11"/>
  <c r="V38" i="11"/>
  <c r="V36" i="11"/>
  <c r="V34" i="11"/>
  <c r="V32" i="11"/>
  <c r="V30" i="11"/>
  <c r="V28" i="11"/>
  <c r="V26" i="11"/>
  <c r="V24" i="11"/>
  <c r="V22" i="11"/>
  <c r="V20" i="11"/>
  <c r="V18" i="11"/>
  <c r="V16" i="11"/>
  <c r="V14" i="11"/>
  <c r="P35" i="11"/>
  <c r="P33" i="11"/>
  <c r="P28" i="11"/>
  <c r="P26" i="11"/>
  <c r="P19" i="11"/>
  <c r="P17" i="11"/>
  <c r="P14" i="11"/>
  <c r="J30" i="11"/>
  <c r="J33" i="11"/>
  <c r="J38" i="11"/>
  <c r="D26" i="11"/>
  <c r="D33" i="11"/>
  <c r="D36" i="11"/>
  <c r="D34" i="11"/>
  <c r="J36" i="11"/>
  <c r="D30" i="11"/>
  <c r="J27" i="11"/>
  <c r="J32" i="11"/>
  <c r="J35" i="11"/>
  <c r="D29" i="11"/>
  <c r="D32" i="11"/>
  <c r="D35" i="11"/>
  <c r="J28" i="11"/>
  <c r="J29" i="11"/>
  <c r="J34" i="11"/>
  <c r="J37" i="11"/>
  <c r="D25" i="11"/>
  <c r="D28" i="11"/>
  <c r="D31" i="11"/>
  <c r="J31" i="11"/>
  <c r="D27" i="11"/>
  <c r="J26" i="11"/>
  <c r="J24" i="11"/>
  <c r="J22" i="11"/>
  <c r="J20" i="11"/>
  <c r="J18" i="11"/>
  <c r="J16" i="11"/>
  <c r="J14" i="11"/>
  <c r="D13" i="11"/>
  <c r="D17" i="11"/>
  <c r="D21" i="11"/>
  <c r="J15" i="11"/>
  <c r="D19" i="11"/>
  <c r="D24" i="11"/>
  <c r="D14" i="11"/>
  <c r="D18" i="11"/>
  <c r="D22" i="11"/>
  <c r="J21" i="11"/>
  <c r="J17" i="11"/>
  <c r="D15" i="11"/>
  <c r="D12" i="11"/>
  <c r="D20" i="11"/>
  <c r="J25" i="11"/>
  <c r="J23" i="11"/>
  <c r="J19" i="11"/>
  <c r="J13" i="11"/>
  <c r="D23" i="11"/>
  <c r="D16" i="11"/>
  <c r="J15" i="30" l="1"/>
  <c r="J19" i="30" s="1"/>
  <c r="L31" i="30" s="1"/>
  <c r="C12" i="30"/>
  <c r="J20" i="30" l="1"/>
  <c r="N31" i="30" s="1"/>
  <c r="L34" i="30"/>
  <c r="L35" i="30"/>
  <c r="L32" i="30"/>
  <c r="L30" i="30"/>
  <c r="L33" i="30"/>
  <c r="P30" i="30" l="1"/>
  <c r="J35" i="30"/>
  <c r="J33" i="30"/>
  <c r="J30" i="30"/>
  <c r="J32" i="30"/>
  <c r="J34" i="30"/>
  <c r="N32" i="30"/>
  <c r="N33" i="30"/>
  <c r="N34" i="30"/>
  <c r="N35" i="30"/>
  <c r="N30" i="30"/>
  <c r="L36" i="30"/>
  <c r="J23" i="30"/>
  <c r="X6" i="9"/>
  <c r="I6" i="9"/>
  <c r="U6" i="9"/>
  <c r="R6" i="9"/>
  <c r="O6" i="9"/>
  <c r="L6" i="9"/>
  <c r="N36" i="30" l="1"/>
  <c r="J36" i="30"/>
</calcChain>
</file>

<file path=xl/sharedStrings.xml><?xml version="1.0" encoding="utf-8"?>
<sst xmlns="http://schemas.openxmlformats.org/spreadsheetml/2006/main" count="1900" uniqueCount="1038">
  <si>
    <t>Entered By</t>
  </si>
  <si>
    <t>Entered</t>
  </si>
  <si>
    <t>Req'd</t>
  </si>
  <si>
    <t>Test</t>
  </si>
  <si>
    <t>Rec#</t>
  </si>
  <si>
    <t>In Db</t>
  </si>
  <si>
    <t>Field</t>
  </si>
  <si>
    <t>Column</t>
  </si>
  <si>
    <t>Value</t>
  </si>
  <si>
    <t>Start Column</t>
  </si>
  <si>
    <t>DB Row</t>
  </si>
  <si>
    <t>Mand Fields</t>
  </si>
  <si>
    <t>CE Type</t>
  </si>
  <si>
    <t>CCC</t>
  </si>
  <si>
    <t>ADC</t>
  </si>
  <si>
    <t>DCH</t>
  </si>
  <si>
    <t>CE ID</t>
  </si>
  <si>
    <t>Select CE ID</t>
  </si>
  <si>
    <t>CE Name</t>
  </si>
  <si>
    <t>County</t>
  </si>
  <si>
    <t>Managers</t>
  </si>
  <si>
    <t>Compliance</t>
  </si>
  <si>
    <t>Finance</t>
  </si>
  <si>
    <t>Staff</t>
  </si>
  <si>
    <t>General Office</t>
  </si>
  <si>
    <t>x</t>
  </si>
  <si>
    <t>Category</t>
  </si>
  <si>
    <t>Region</t>
  </si>
  <si>
    <t>Projected Reimbursement</t>
  </si>
  <si>
    <t>CE Salary Analysis data</t>
  </si>
  <si>
    <t>Median</t>
  </si>
  <si>
    <t xml:space="preserve"> </t>
  </si>
  <si>
    <t>CEO</t>
  </si>
  <si>
    <t>Executive Director</t>
  </si>
  <si>
    <t>President</t>
  </si>
  <si>
    <t>Accountant</t>
  </si>
  <si>
    <t>Bookkeeper</t>
  </si>
  <si>
    <t>Data Entry</t>
  </si>
  <si>
    <t>Program Director</t>
  </si>
  <si>
    <t>Total</t>
  </si>
  <si>
    <t>Org. Size:</t>
  </si>
  <si>
    <t># CCC Sites</t>
  </si>
  <si>
    <t># DCH Sites</t>
  </si>
  <si>
    <t>Director</t>
  </si>
  <si>
    <t>Coordinator</t>
  </si>
  <si>
    <t>Program Coordinator</t>
  </si>
  <si>
    <t>Program Manager</t>
  </si>
  <si>
    <t>Office Manager</t>
  </si>
  <si>
    <t>Monitor</t>
  </si>
  <si>
    <t>Program Monitor</t>
  </si>
  <si>
    <t>Program Specialist</t>
  </si>
  <si>
    <t>Clerk</t>
  </si>
  <si>
    <t>Computer Specialist</t>
  </si>
  <si>
    <t>Is Compensation within Max Regional Range?</t>
  </si>
  <si>
    <t>15% Allowable Admin. Allocation</t>
  </si>
  <si>
    <t>DCH Administrative Allocation</t>
  </si>
  <si>
    <t>Dual Program check</t>
  </si>
  <si>
    <t>Texas</t>
  </si>
  <si>
    <t>LaDon F. Woodson</t>
  </si>
  <si>
    <t>CCC Staff</t>
  </si>
  <si>
    <t>ADC Staff</t>
  </si>
  <si>
    <t>DCH Staff</t>
  </si>
  <si>
    <t>Houston-The Woodlands-Sugar Land</t>
  </si>
  <si>
    <t>Proper county description</t>
  </si>
  <si>
    <t>Callahan County</t>
  </si>
  <si>
    <t>Callahan County ,TX</t>
  </si>
  <si>
    <t>Jones County</t>
  </si>
  <si>
    <t>Jones County ,TX</t>
  </si>
  <si>
    <t>Taylor County</t>
  </si>
  <si>
    <t>Taylor County ,TX</t>
  </si>
  <si>
    <t>Armstrong County</t>
  </si>
  <si>
    <t>Armstrong County ,TX</t>
  </si>
  <si>
    <t>Carson County</t>
  </si>
  <si>
    <t>Carson County ,TX</t>
  </si>
  <si>
    <t>Oldham County</t>
  </si>
  <si>
    <t>Oldham County ,TX</t>
  </si>
  <si>
    <t>Potter County</t>
  </si>
  <si>
    <t>Potter County ,TX</t>
  </si>
  <si>
    <t>Randall County</t>
  </si>
  <si>
    <t>Randall County ,TX</t>
  </si>
  <si>
    <t>Bastrop County</t>
  </si>
  <si>
    <t>Bastrop County ,TX</t>
  </si>
  <si>
    <t>Caldwell County</t>
  </si>
  <si>
    <t>Caldwell County ,TX</t>
  </si>
  <si>
    <t>Hays County</t>
  </si>
  <si>
    <t>Hays County ,TX</t>
  </si>
  <si>
    <t>Travis County</t>
  </si>
  <si>
    <t>Travis County ,TX</t>
  </si>
  <si>
    <t>Williamson County</t>
  </si>
  <si>
    <t>Williamson County ,TX</t>
  </si>
  <si>
    <t>Hardin County</t>
  </si>
  <si>
    <t>Hardin County ,TX</t>
  </si>
  <si>
    <t>Jefferson County</t>
  </si>
  <si>
    <t>Jefferson County ,TX</t>
  </si>
  <si>
    <t>Orange County</t>
  </si>
  <si>
    <t>Orange County ,TX</t>
  </si>
  <si>
    <t>Newton County</t>
  </si>
  <si>
    <t>Newton County ,TX</t>
  </si>
  <si>
    <t>Cameron County</t>
  </si>
  <si>
    <t>Cameron County ,TX</t>
  </si>
  <si>
    <t>Brazos County</t>
  </si>
  <si>
    <t>Brazos County ,TX</t>
  </si>
  <si>
    <t>Burleson County</t>
  </si>
  <si>
    <t>Burleson County ,TX</t>
  </si>
  <si>
    <t>Robertson County</t>
  </si>
  <si>
    <t>Robertson County ,TX</t>
  </si>
  <si>
    <t>Aransas County</t>
  </si>
  <si>
    <t>Aransas County ,TX</t>
  </si>
  <si>
    <t>Nueces County</t>
  </si>
  <si>
    <t>Nueces County ,TX</t>
  </si>
  <si>
    <t>San Patricio County</t>
  </si>
  <si>
    <t>San Patricio County ,TX</t>
  </si>
  <si>
    <t>Dallas - Fort Worth - Arlington</t>
  </si>
  <si>
    <t>Collin County</t>
  </si>
  <si>
    <t>Collin County ,TX</t>
  </si>
  <si>
    <t>Dallas County</t>
  </si>
  <si>
    <t>Dallas County ,TX</t>
  </si>
  <si>
    <t>Denton County</t>
  </si>
  <si>
    <t>Denton County ,TX</t>
  </si>
  <si>
    <t>Ellis County</t>
  </si>
  <si>
    <t>Ellis County ,TX</t>
  </si>
  <si>
    <t>Hunt County</t>
  </si>
  <si>
    <t>Hunt County ,TX</t>
  </si>
  <si>
    <t>Kaufman County</t>
  </si>
  <si>
    <t>Kaufman County ,TX</t>
  </si>
  <si>
    <t>Rockwall County</t>
  </si>
  <si>
    <t>Rockwall County ,TX</t>
  </si>
  <si>
    <t>Hood County</t>
  </si>
  <si>
    <t>Hood County ,TX</t>
  </si>
  <si>
    <t>Johnson County</t>
  </si>
  <si>
    <t>Johnson County ,TX</t>
  </si>
  <si>
    <t>Parker County</t>
  </si>
  <si>
    <t>Parker County ,TX</t>
  </si>
  <si>
    <t>Somervell County</t>
  </si>
  <si>
    <t>Somervell County ,TX</t>
  </si>
  <si>
    <t>Tarrant County</t>
  </si>
  <si>
    <t>Tarrant County ,TX</t>
  </si>
  <si>
    <t>Wise County</t>
  </si>
  <si>
    <t>Wise County ,TX</t>
  </si>
  <si>
    <t>Hudspeth County</t>
  </si>
  <si>
    <t>Hudspeth County ,TX</t>
  </si>
  <si>
    <t>El Paso County</t>
  </si>
  <si>
    <t>El Paso County ,TX</t>
  </si>
  <si>
    <t>Austin County</t>
  </si>
  <si>
    <t>Austin County ,TX</t>
  </si>
  <si>
    <t>Brazoria County</t>
  </si>
  <si>
    <t>Brazoria County ,TX</t>
  </si>
  <si>
    <t>Chambers County</t>
  </si>
  <si>
    <t>Chambers County ,TX</t>
  </si>
  <si>
    <t>Fort Bend County</t>
  </si>
  <si>
    <t>Fort Bend County ,TX</t>
  </si>
  <si>
    <t>Galveston County</t>
  </si>
  <si>
    <t>Galveston County ,TX</t>
  </si>
  <si>
    <t>Harris County</t>
  </si>
  <si>
    <t>Harris County ,TX</t>
  </si>
  <si>
    <t>Liberty County</t>
  </si>
  <si>
    <t>Liberty County ,TX</t>
  </si>
  <si>
    <t>Montgomery County</t>
  </si>
  <si>
    <t>Montgomery County ,TX</t>
  </si>
  <si>
    <t>Waller County</t>
  </si>
  <si>
    <t>Waller County ,TX</t>
  </si>
  <si>
    <t>Bell County</t>
  </si>
  <si>
    <t>Bell County ,TX</t>
  </si>
  <si>
    <t>Coryell County</t>
  </si>
  <si>
    <t>Coryell County ,TX</t>
  </si>
  <si>
    <t>Lampasas County</t>
  </si>
  <si>
    <t>Lampasas County ,TX</t>
  </si>
  <si>
    <t>Webb County</t>
  </si>
  <si>
    <t>Webb County ,TX</t>
  </si>
  <si>
    <t>Gregg County</t>
  </si>
  <si>
    <t>Gregg County ,TX</t>
  </si>
  <si>
    <t>Rusk County</t>
  </si>
  <si>
    <t>Rusk County ,TX</t>
  </si>
  <si>
    <t>Upshur County</t>
  </si>
  <si>
    <t>Upshur County ,TX</t>
  </si>
  <si>
    <t>Crosby County</t>
  </si>
  <si>
    <t>Crosby County ,TX</t>
  </si>
  <si>
    <t>Lubbock County</t>
  </si>
  <si>
    <t>Lubbock County ,TX</t>
  </si>
  <si>
    <t>Lynn County</t>
  </si>
  <si>
    <t>Lynn County ,TX</t>
  </si>
  <si>
    <t>Hidalgo County</t>
  </si>
  <si>
    <t>Hidalgo County ,TX</t>
  </si>
  <si>
    <t>Midland County</t>
  </si>
  <si>
    <t>Midland County ,TX</t>
  </si>
  <si>
    <t>Martin County</t>
  </si>
  <si>
    <t>Martin County ,TX</t>
  </si>
  <si>
    <t>Ector County</t>
  </si>
  <si>
    <t>Ector County ,TX</t>
  </si>
  <si>
    <t>Irion County</t>
  </si>
  <si>
    <t>Irion County ,TX</t>
  </si>
  <si>
    <t>Tom Green County</t>
  </si>
  <si>
    <t>Tom Green County ,TX</t>
  </si>
  <si>
    <t>Atascosa County</t>
  </si>
  <si>
    <t>Atascosa County ,TX</t>
  </si>
  <si>
    <t>Bandera County</t>
  </si>
  <si>
    <t>Bandera County ,TX</t>
  </si>
  <si>
    <t>Bexar County</t>
  </si>
  <si>
    <t>Bexar County ,TX</t>
  </si>
  <si>
    <t>Comal County</t>
  </si>
  <si>
    <t>Comal County ,TX</t>
  </si>
  <si>
    <t>Guadalupe County</t>
  </si>
  <si>
    <t>Guadalupe County ,TX</t>
  </si>
  <si>
    <t>Kendall County</t>
  </si>
  <si>
    <t>Kendall County ,TX</t>
  </si>
  <si>
    <t>Medina County</t>
  </si>
  <si>
    <t>Medina County ,TX</t>
  </si>
  <si>
    <t>Wilson County</t>
  </si>
  <si>
    <t>Wilson County ,TX</t>
  </si>
  <si>
    <t>Grayson County</t>
  </si>
  <si>
    <t>Grayson County ,TX</t>
  </si>
  <si>
    <t>Bowie County</t>
  </si>
  <si>
    <t>Bowie County ,TX</t>
  </si>
  <si>
    <t>Smith County</t>
  </si>
  <si>
    <t>Smith County ,TX</t>
  </si>
  <si>
    <t>Goliad County</t>
  </si>
  <si>
    <t>Goliad County ,TX</t>
  </si>
  <si>
    <t>Victoria County</t>
  </si>
  <si>
    <t>Victoria County ,TX</t>
  </si>
  <si>
    <t>McLennan County</t>
  </si>
  <si>
    <t>McLennan County ,TX</t>
  </si>
  <si>
    <t>Falls County</t>
  </si>
  <si>
    <t>Falls County ,TX</t>
  </si>
  <si>
    <t>Archer County</t>
  </si>
  <si>
    <t>Archer County ,TX</t>
  </si>
  <si>
    <t>Clay County</t>
  </si>
  <si>
    <t>Clay County ,TX</t>
  </si>
  <si>
    <t>Wichita County</t>
  </si>
  <si>
    <t>Wichita County ,TX</t>
  </si>
  <si>
    <t>Andrews County</t>
  </si>
  <si>
    <t>Andrews County ,TX</t>
  </si>
  <si>
    <t>Bailey County</t>
  </si>
  <si>
    <t>Bailey County ,TX</t>
  </si>
  <si>
    <t>Baylor County</t>
  </si>
  <si>
    <t>Baylor County ,TX</t>
  </si>
  <si>
    <t>Borden County</t>
  </si>
  <si>
    <t>Borden County ,TX</t>
  </si>
  <si>
    <t>Briscoe County</t>
  </si>
  <si>
    <t>Briscoe County ,TX</t>
  </si>
  <si>
    <t>Castro County</t>
  </si>
  <si>
    <t>Castro County ,TX</t>
  </si>
  <si>
    <t>Childress County</t>
  </si>
  <si>
    <t>Childress County ,TX</t>
  </si>
  <si>
    <t>Cochran County</t>
  </si>
  <si>
    <t>Cochran County ,TX</t>
  </si>
  <si>
    <t>Collingsworth County</t>
  </si>
  <si>
    <t>Collingsworth County ,TX</t>
  </si>
  <si>
    <t>Cottle County</t>
  </si>
  <si>
    <t>Cottle County ,TX</t>
  </si>
  <si>
    <t>Crane County</t>
  </si>
  <si>
    <t>Crane County ,TX</t>
  </si>
  <si>
    <t>Crockett County</t>
  </si>
  <si>
    <t>Crockett County ,TX</t>
  </si>
  <si>
    <t>Dallam County</t>
  </si>
  <si>
    <t>Dallam County ,TX</t>
  </si>
  <si>
    <t>Dawson County</t>
  </si>
  <si>
    <t>Dawson County ,TX</t>
  </si>
  <si>
    <t>Deaf Smith County</t>
  </si>
  <si>
    <t>Deaf Smith County ,TX</t>
  </si>
  <si>
    <t>Dickens County</t>
  </si>
  <si>
    <t>Dickens County ,TX</t>
  </si>
  <si>
    <t>Donley County</t>
  </si>
  <si>
    <t>Donley County ,TX</t>
  </si>
  <si>
    <t>Fisher County</t>
  </si>
  <si>
    <t>Fisher County ,TX</t>
  </si>
  <si>
    <t>Floyd County</t>
  </si>
  <si>
    <t>Floyd County ,TX</t>
  </si>
  <si>
    <t>Foard County</t>
  </si>
  <si>
    <t>Foard County ,TX</t>
  </si>
  <si>
    <t>Gaines County</t>
  </si>
  <si>
    <t>Gaines County ,TX</t>
  </si>
  <si>
    <t>Garza County</t>
  </si>
  <si>
    <t>Garza County ,TX</t>
  </si>
  <si>
    <t>Glasscock County</t>
  </si>
  <si>
    <t>Glasscock County ,TX</t>
  </si>
  <si>
    <t>Gray County</t>
  </si>
  <si>
    <t>Gray County ,TX</t>
  </si>
  <si>
    <t>Hale County</t>
  </si>
  <si>
    <t>Hale County ,TX</t>
  </si>
  <si>
    <t>Hall County</t>
  </si>
  <si>
    <t>Hall County ,TX</t>
  </si>
  <si>
    <t>Hansford County</t>
  </si>
  <si>
    <t>Hansford County ,TX</t>
  </si>
  <si>
    <t>Hardeman County</t>
  </si>
  <si>
    <t>Hardeman County ,TX</t>
  </si>
  <si>
    <t>Hartley County</t>
  </si>
  <si>
    <t>Hartley County ,TX</t>
  </si>
  <si>
    <t>Haskell County</t>
  </si>
  <si>
    <t>Haskell County ,TX</t>
  </si>
  <si>
    <t>Hemphill County</t>
  </si>
  <si>
    <t>Hemphill County ,TX</t>
  </si>
  <si>
    <t>Hockley County</t>
  </si>
  <si>
    <t>Hockley County ,TX</t>
  </si>
  <si>
    <t>Howard County</t>
  </si>
  <si>
    <t>Howard County ,TX</t>
  </si>
  <si>
    <t>Hutchinson County</t>
  </si>
  <si>
    <t>Hutchinson County ,TX</t>
  </si>
  <si>
    <t>Kent County</t>
  </si>
  <si>
    <t>Kent County ,TX</t>
  </si>
  <si>
    <t>King County</t>
  </si>
  <si>
    <t>King County ,TX</t>
  </si>
  <si>
    <t>Knox County</t>
  </si>
  <si>
    <t>Knox County ,TX</t>
  </si>
  <si>
    <t>Lamb County</t>
  </si>
  <si>
    <t>Lamb County ,TX</t>
  </si>
  <si>
    <t>Lipscomb County</t>
  </si>
  <si>
    <t>Lipscomb County ,TX</t>
  </si>
  <si>
    <t>Loving County</t>
  </si>
  <si>
    <t>Loving County ,TX</t>
  </si>
  <si>
    <t>Mitchell County</t>
  </si>
  <si>
    <t>Mitchell County ,TX</t>
  </si>
  <si>
    <t>Moore County</t>
  </si>
  <si>
    <t>Moore County ,TX</t>
  </si>
  <si>
    <t>Motley County</t>
  </si>
  <si>
    <t>Motley County ,TX</t>
  </si>
  <si>
    <t>Nolan County</t>
  </si>
  <si>
    <t>Nolan County ,TX</t>
  </si>
  <si>
    <t>Ochiltree County</t>
  </si>
  <si>
    <t>Ochiltree County ,TX</t>
  </si>
  <si>
    <t>Parmer County</t>
  </si>
  <si>
    <t>Parmer County ,TX</t>
  </si>
  <si>
    <t>Pecos County</t>
  </si>
  <si>
    <t>Pecos County ,TX</t>
  </si>
  <si>
    <t>Reagan County</t>
  </si>
  <si>
    <t>Reagan County ,TX</t>
  </si>
  <si>
    <t>Reeves County</t>
  </si>
  <si>
    <t>Reeves County ,TX</t>
  </si>
  <si>
    <t>Roberts County</t>
  </si>
  <si>
    <t>Roberts County ,TX</t>
  </si>
  <si>
    <t>Scurry County</t>
  </si>
  <si>
    <t>Scurry County ,TX</t>
  </si>
  <si>
    <t>Shackelford County</t>
  </si>
  <si>
    <t>Shackelford County ,TX</t>
  </si>
  <si>
    <t>Sherman County</t>
  </si>
  <si>
    <t>Sherman County ,TX</t>
  </si>
  <si>
    <t>Stonewall County</t>
  </si>
  <si>
    <t>Stonewall County ,TX</t>
  </si>
  <si>
    <t>Swisher County</t>
  </si>
  <si>
    <t>Swisher County ,TX</t>
  </si>
  <si>
    <t>Terry County</t>
  </si>
  <si>
    <t>Terry County ,TX</t>
  </si>
  <si>
    <t>Throckmorton County</t>
  </si>
  <si>
    <t>Throckmorton County ,TX</t>
  </si>
  <si>
    <t>Upton County</t>
  </si>
  <si>
    <t>Upton County ,TX</t>
  </si>
  <si>
    <t>Ward County</t>
  </si>
  <si>
    <t>Ward County ,TX</t>
  </si>
  <si>
    <t>Wheeler County</t>
  </si>
  <si>
    <t>Wheeler County ,TX</t>
  </si>
  <si>
    <t>Brewster County</t>
  </si>
  <si>
    <t>Brewster County ,TX</t>
  </si>
  <si>
    <t>Culberson County</t>
  </si>
  <si>
    <t>Culberson County ,TX</t>
  </si>
  <si>
    <t>Jeff Davis County</t>
  </si>
  <si>
    <t>Jeff Davis County ,TX</t>
  </si>
  <si>
    <t>Presidio County</t>
  </si>
  <si>
    <t>Presidio County ,TX</t>
  </si>
  <si>
    <t>Wilbarger County</t>
  </si>
  <si>
    <t>Wilbarger County ,TX</t>
  </si>
  <si>
    <t>Winkler County</t>
  </si>
  <si>
    <t>Winkler County ,TX</t>
  </si>
  <si>
    <t>Yoakum County</t>
  </si>
  <si>
    <t>Yoakum County ,TX</t>
  </si>
  <si>
    <t>Terrell County</t>
  </si>
  <si>
    <t>Terrell County ,TX</t>
  </si>
  <si>
    <t>Delta County</t>
  </si>
  <si>
    <t>Delta County ,TX</t>
  </si>
  <si>
    <t>Anderson County</t>
  </si>
  <si>
    <t>Anderson County ,TX</t>
  </si>
  <si>
    <t>Camp County</t>
  </si>
  <si>
    <t>Camp County ,TX</t>
  </si>
  <si>
    <t>Cass County</t>
  </si>
  <si>
    <t>Cass County ,TX</t>
  </si>
  <si>
    <t>Cherokee County</t>
  </si>
  <si>
    <t>Cherokee County ,TX</t>
  </si>
  <si>
    <t>Cooke County</t>
  </si>
  <si>
    <t>Cooke County ,TX</t>
  </si>
  <si>
    <t>Eastland County</t>
  </si>
  <si>
    <t>Eastland County ,TX</t>
  </si>
  <si>
    <t>Erath County</t>
  </si>
  <si>
    <t>Erath County ,TX</t>
  </si>
  <si>
    <t>Fannin County</t>
  </si>
  <si>
    <t>Fannin County ,TX</t>
  </si>
  <si>
    <t>Franklin County</t>
  </si>
  <si>
    <t>Franklin County ,TX</t>
  </si>
  <si>
    <t>Harrison County</t>
  </si>
  <si>
    <t>Harrison County ,TX</t>
  </si>
  <si>
    <t>Henderson County</t>
  </si>
  <si>
    <t>Henderson County ,TX</t>
  </si>
  <si>
    <t>Hopkins County</t>
  </si>
  <si>
    <t>Hopkins County ,TX</t>
  </si>
  <si>
    <t>Jack County</t>
  </si>
  <si>
    <t>Jack County ,TX</t>
  </si>
  <si>
    <t>Lamar County</t>
  </si>
  <si>
    <t>Lamar County ,TX</t>
  </si>
  <si>
    <t>Marion County</t>
  </si>
  <si>
    <t>Marion County ,TX</t>
  </si>
  <si>
    <t>Montague County</t>
  </si>
  <si>
    <t>Montague County ,TX</t>
  </si>
  <si>
    <t>Morris County</t>
  </si>
  <si>
    <t>Morris County ,TX</t>
  </si>
  <si>
    <t>Navarro County</t>
  </si>
  <si>
    <t>Navarro County ,TX</t>
  </si>
  <si>
    <t>Palo Pinto County</t>
  </si>
  <si>
    <t>Palo Pinto County ,TX</t>
  </si>
  <si>
    <t>Panola County</t>
  </si>
  <si>
    <t>Panola County ,TX</t>
  </si>
  <si>
    <t>Rains County</t>
  </si>
  <si>
    <t>Rains County ,TX</t>
  </si>
  <si>
    <t>Red River County</t>
  </si>
  <si>
    <t>Red River County ,TX</t>
  </si>
  <si>
    <t>Stephens County</t>
  </si>
  <si>
    <t>Stephens County ,TX</t>
  </si>
  <si>
    <t>Van Zandt County</t>
  </si>
  <si>
    <t>Van Zandt County ,TX</t>
  </si>
  <si>
    <t>Wood County</t>
  </si>
  <si>
    <t>Wood County ,TX</t>
  </si>
  <si>
    <t>Comanche County</t>
  </si>
  <si>
    <t>Comanche County ,TX</t>
  </si>
  <si>
    <t>Titus County</t>
  </si>
  <si>
    <t>Titus County ,TX</t>
  </si>
  <si>
    <t>Young County</t>
  </si>
  <si>
    <t>Young County ,TX</t>
  </si>
  <si>
    <t>Angelina County</t>
  </si>
  <si>
    <t>Angelina County ,TX</t>
  </si>
  <si>
    <t>Houston County</t>
  </si>
  <si>
    <t>Houston County ,TX</t>
  </si>
  <si>
    <t>Jasper County</t>
  </si>
  <si>
    <t>Jasper County ,TX</t>
  </si>
  <si>
    <t>Nacogdoches County</t>
  </si>
  <si>
    <t>Nacogdoches County ,TX</t>
  </si>
  <si>
    <t>Polk County</t>
  </si>
  <si>
    <t>Polk County ,TX</t>
  </si>
  <si>
    <t>Sabine County</t>
  </si>
  <si>
    <t>Sabine County ,TX</t>
  </si>
  <si>
    <t>San Augustine County</t>
  </si>
  <si>
    <t>San Augustine County ,TX</t>
  </si>
  <si>
    <t>San Jacinto County</t>
  </si>
  <si>
    <t>San Jacinto County ,TX</t>
  </si>
  <si>
    <t>Shelby County</t>
  </si>
  <si>
    <t>Shelby County ,TX</t>
  </si>
  <si>
    <t>Trinity County</t>
  </si>
  <si>
    <t>Trinity County ,TX</t>
  </si>
  <si>
    <t>Tyler County</t>
  </si>
  <si>
    <t>Tyler County ,TX</t>
  </si>
  <si>
    <t>Blanco County</t>
  </si>
  <si>
    <t>Blanco County ,TX</t>
  </si>
  <si>
    <t>Bosque County</t>
  </si>
  <si>
    <t>Bosque County ,TX</t>
  </si>
  <si>
    <t>Brown County</t>
  </si>
  <si>
    <t>Brown County ,TX</t>
  </si>
  <si>
    <t>Burnet County</t>
  </si>
  <si>
    <t>Burnet County ,TX</t>
  </si>
  <si>
    <t>Coke County</t>
  </si>
  <si>
    <t>Coke County ,TX</t>
  </si>
  <si>
    <t>Coleman County</t>
  </si>
  <si>
    <t>Coleman County ,TX</t>
  </si>
  <si>
    <t>Concho County</t>
  </si>
  <si>
    <t>Concho County ,TX</t>
  </si>
  <si>
    <t>Fayette County</t>
  </si>
  <si>
    <t>Fayette County ,TX</t>
  </si>
  <si>
    <t>Freestone County</t>
  </si>
  <si>
    <t>Freestone County ,TX</t>
  </si>
  <si>
    <t>Frio County</t>
  </si>
  <si>
    <t>Frio County ,TX</t>
  </si>
  <si>
    <t>Gillespie County</t>
  </si>
  <si>
    <t>Gillespie County ,TX</t>
  </si>
  <si>
    <t>Grimes County</t>
  </si>
  <si>
    <t>Grimes County ,TX</t>
  </si>
  <si>
    <t>Hamilton County</t>
  </si>
  <si>
    <t>Hamilton County ,TX</t>
  </si>
  <si>
    <t>Hill County</t>
  </si>
  <si>
    <t>Hill County ,TX</t>
  </si>
  <si>
    <t>Kerr County</t>
  </si>
  <si>
    <t>Kerr County ,TX</t>
  </si>
  <si>
    <t>Kimble County</t>
  </si>
  <si>
    <t>Kimble County ,TX</t>
  </si>
  <si>
    <t>Lee County</t>
  </si>
  <si>
    <t>Lee County ,TX</t>
  </si>
  <si>
    <t>Leon County</t>
  </si>
  <si>
    <t>Leon County ,TX</t>
  </si>
  <si>
    <t>Limestone County</t>
  </si>
  <si>
    <t>Limestone County ,TX</t>
  </si>
  <si>
    <t>Llano County</t>
  </si>
  <si>
    <t>Llano County ,TX</t>
  </si>
  <si>
    <t>Madison County</t>
  </si>
  <si>
    <t>Madison County ,TX</t>
  </si>
  <si>
    <t>Mason County</t>
  </si>
  <si>
    <t>Mason County ,TX</t>
  </si>
  <si>
    <t>McCulloch County</t>
  </si>
  <si>
    <t>McCulloch County ,TX</t>
  </si>
  <si>
    <t>Menard County</t>
  </si>
  <si>
    <t>Menard County ,TX</t>
  </si>
  <si>
    <t>Milam County</t>
  </si>
  <si>
    <t>Milam County ,TX</t>
  </si>
  <si>
    <t>Mills County</t>
  </si>
  <si>
    <t>Mills County ,TX</t>
  </si>
  <si>
    <t>Runnels County</t>
  </si>
  <si>
    <t>Runnels County ,TX</t>
  </si>
  <si>
    <t>San Saba County</t>
  </si>
  <si>
    <t>San Saba County ,TX</t>
  </si>
  <si>
    <t>Schleicher County</t>
  </si>
  <si>
    <t>Schleicher County ,TX</t>
  </si>
  <si>
    <t>Sterling County</t>
  </si>
  <si>
    <t>Sterling County ,TX</t>
  </si>
  <si>
    <t>Sutton County</t>
  </si>
  <si>
    <t>Sutton County ,TX</t>
  </si>
  <si>
    <t>Walker County</t>
  </si>
  <si>
    <t>Walker County ,TX</t>
  </si>
  <si>
    <t>Washington County</t>
  </si>
  <si>
    <t>Washington County ,TX</t>
  </si>
  <si>
    <t>Dimmit County</t>
  </si>
  <si>
    <t>Dimmit County ,TX</t>
  </si>
  <si>
    <t>Edwards County</t>
  </si>
  <si>
    <t>Edwards County ,TX</t>
  </si>
  <si>
    <t>Kinney County</t>
  </si>
  <si>
    <t>Kinney County ,TX</t>
  </si>
  <si>
    <t>La Salle County</t>
  </si>
  <si>
    <t>La Salle County ,TX</t>
  </si>
  <si>
    <t>Maverick County</t>
  </si>
  <si>
    <t>Maverick County ,TX</t>
  </si>
  <si>
    <t>Real County</t>
  </si>
  <si>
    <t>Real County ,TX</t>
  </si>
  <si>
    <t>Uvalde County</t>
  </si>
  <si>
    <t>Uvalde County ,TX</t>
  </si>
  <si>
    <t>Val Verde County</t>
  </si>
  <si>
    <t>Val Verde County ,TX</t>
  </si>
  <si>
    <t>Zavala County</t>
  </si>
  <si>
    <t>Zavala County ,TX</t>
  </si>
  <si>
    <t>Bee County</t>
  </si>
  <si>
    <t>Bee County ,TX</t>
  </si>
  <si>
    <t>Brooks County</t>
  </si>
  <si>
    <t>Brooks County ,TX</t>
  </si>
  <si>
    <t>Calhoun County</t>
  </si>
  <si>
    <t>Calhoun County ,TX</t>
  </si>
  <si>
    <t>Colorado County</t>
  </si>
  <si>
    <t>Colorado County ,TX</t>
  </si>
  <si>
    <t>DeWitt County</t>
  </si>
  <si>
    <t>DeWitt County ,TX</t>
  </si>
  <si>
    <t>Duval County</t>
  </si>
  <si>
    <t>Duval County ,TX</t>
  </si>
  <si>
    <t>Gonzales County</t>
  </si>
  <si>
    <t>Gonzales County ,TX</t>
  </si>
  <si>
    <t>Jackson County</t>
  </si>
  <si>
    <t>Jackson County ,TX</t>
  </si>
  <si>
    <t>Jim Wells County</t>
  </si>
  <si>
    <t>Jim Wells County ,TX</t>
  </si>
  <si>
    <t>Kenedy County</t>
  </si>
  <si>
    <t>Kenedy County ,TX</t>
  </si>
  <si>
    <t>Kleberg County</t>
  </si>
  <si>
    <t>Kleberg County ,TX</t>
  </si>
  <si>
    <t>Lavaca County</t>
  </si>
  <si>
    <t>Lavaca County ,TX</t>
  </si>
  <si>
    <t>Live Oak County</t>
  </si>
  <si>
    <t>Live Oak County ,TX</t>
  </si>
  <si>
    <t>Matagorda County</t>
  </si>
  <si>
    <t>Matagorda County ,TX</t>
  </si>
  <si>
    <t>McMullen County</t>
  </si>
  <si>
    <t>McMullen County ,TX</t>
  </si>
  <si>
    <t>Refugio County</t>
  </si>
  <si>
    <t>Refugio County ,TX</t>
  </si>
  <si>
    <t>Wharton County</t>
  </si>
  <si>
    <t>Wharton County ,TX</t>
  </si>
  <si>
    <t>Willacy County</t>
  </si>
  <si>
    <t>Willacy County ,TX</t>
  </si>
  <si>
    <t>Zapata County</t>
  </si>
  <si>
    <t>Zapata County ,TX</t>
  </si>
  <si>
    <t>Jim Hogg County</t>
  </si>
  <si>
    <t>Jim Hogg County ,TX</t>
  </si>
  <si>
    <t>Starr County</t>
  </si>
  <si>
    <t>Starr County ,TX</t>
  </si>
  <si>
    <t>Karnes County</t>
  </si>
  <si>
    <t>Karnes County ,TX</t>
  </si>
  <si>
    <t>Min</t>
  </si>
  <si>
    <t>Max</t>
  </si>
  <si>
    <t>Dallas-Fort Worth-Arlington MSA</t>
  </si>
  <si>
    <t>Houston-The Woodlands-Sugar Land MSA</t>
  </si>
  <si>
    <t>San Antonio-New Braunfels MSA</t>
  </si>
  <si>
    <t>A</t>
  </si>
  <si>
    <t>B</t>
  </si>
  <si>
    <t>C</t>
  </si>
  <si>
    <t>D</t>
  </si>
  <si>
    <t>E</t>
  </si>
  <si>
    <t>F</t>
  </si>
  <si>
    <t>G</t>
  </si>
  <si>
    <t>H</t>
  </si>
  <si>
    <t>I</t>
  </si>
  <si>
    <t>J</t>
  </si>
  <si>
    <t>K</t>
  </si>
  <si>
    <t>L</t>
  </si>
  <si>
    <t>M</t>
  </si>
  <si>
    <t>N</t>
  </si>
  <si>
    <t>O</t>
  </si>
  <si>
    <t>P</t>
  </si>
  <si>
    <t>Q</t>
  </si>
  <si>
    <t>R</t>
  </si>
  <si>
    <t>S</t>
  </si>
  <si>
    <t>T</t>
  </si>
  <si>
    <t>U</t>
  </si>
  <si>
    <t>V</t>
  </si>
  <si>
    <t>W</t>
  </si>
  <si>
    <t>X</t>
  </si>
  <si>
    <t>Y</t>
  </si>
  <si>
    <t>Z</t>
  </si>
  <si>
    <t>Personnel</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</si>
  <si>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</si>
  <si>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</si>
  <si>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</si>
  <si>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</si>
  <si>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</si>
  <si>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</si>
  <si>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</si>
  <si>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</si>
  <si>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</si>
  <si>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</si>
  <si>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</si>
  <si>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</si>
  <si>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</si>
  <si>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</si>
  <si>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</si>
  <si>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</si>
  <si>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</si>
  <si>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</si>
  <si>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</si>
  <si>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</si>
  <si>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</si>
  <si>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</si>
  <si>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</si>
  <si>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</si>
  <si>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</si>
  <si>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</si>
  <si>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D10</t>
  </si>
  <si>
    <t>D11</t>
  </si>
  <si>
    <t>D12</t>
  </si>
  <si>
    <t>D7</t>
  </si>
  <si>
    <t>D8</t>
  </si>
  <si>
    <t>D9</t>
  </si>
  <si>
    <t>D15</t>
  </si>
  <si>
    <t>H15</t>
  </si>
  <si>
    <t>D16</t>
  </si>
  <si>
    <t>H16</t>
  </si>
  <si>
    <t>D17</t>
  </si>
  <si>
    <t>H17</t>
  </si>
  <si>
    <t>D18</t>
  </si>
  <si>
    <t>H18</t>
  </si>
  <si>
    <t>D19</t>
  </si>
  <si>
    <t>H19</t>
  </si>
  <si>
    <t>D20</t>
  </si>
  <si>
    <t>H20</t>
  </si>
  <si>
    <t>D21</t>
  </si>
  <si>
    <t>H21</t>
  </si>
  <si>
    <t>D22</t>
  </si>
  <si>
    <t>H22</t>
  </si>
  <si>
    <t>D23</t>
  </si>
  <si>
    <t>H23</t>
  </si>
  <si>
    <t>D24</t>
  </si>
  <si>
    <t>H24</t>
  </si>
  <si>
    <t>D25</t>
  </si>
  <si>
    <t>H25</t>
  </si>
  <si>
    <t>D26</t>
  </si>
  <si>
    <t>H26</t>
  </si>
  <si>
    <t>D27</t>
  </si>
  <si>
    <t>H27</t>
  </si>
  <si>
    <t>D28</t>
  </si>
  <si>
    <t>H28</t>
  </si>
  <si>
    <t>D29</t>
  </si>
  <si>
    <t>H29</t>
  </si>
  <si>
    <t>D30</t>
  </si>
  <si>
    <t>H30</t>
  </si>
  <si>
    <t>D31</t>
  </si>
  <si>
    <t>H31</t>
  </si>
  <si>
    <t>D32</t>
  </si>
  <si>
    <t>H32</t>
  </si>
  <si>
    <t>D33</t>
  </si>
  <si>
    <t>H33</t>
  </si>
  <si>
    <t>D34</t>
  </si>
  <si>
    <t>H34</t>
  </si>
  <si>
    <t>D35</t>
  </si>
  <si>
    <t>H35</t>
  </si>
  <si>
    <t>D36</t>
  </si>
  <si>
    <t>H36</t>
  </si>
  <si>
    <t>D37</t>
  </si>
  <si>
    <t>H37</t>
  </si>
  <si>
    <t>D38</t>
  </si>
  <si>
    <t>H38</t>
  </si>
  <si>
    <t>D39</t>
  </si>
  <si>
    <t>H39</t>
  </si>
  <si>
    <t>D40</t>
  </si>
  <si>
    <t>H40</t>
  </si>
  <si>
    <t>A2</t>
  </si>
  <si>
    <t>B2</t>
  </si>
  <si>
    <t>C2</t>
  </si>
  <si>
    <t>A3</t>
  </si>
  <si>
    <t>B3</t>
  </si>
  <si>
    <t>C3</t>
  </si>
  <si>
    <t>D2</t>
  </si>
  <si>
    <t>E2</t>
  </si>
  <si>
    <t>F2</t>
  </si>
  <si>
    <t>G2</t>
  </si>
  <si>
    <t>D3</t>
  </si>
  <si>
    <t>E3</t>
  </si>
  <si>
    <t>F3</t>
  </si>
  <si>
    <t>G3</t>
  </si>
  <si>
    <t>H2</t>
  </si>
  <si>
    <t>I2</t>
  </si>
  <si>
    <t>J2</t>
  </si>
  <si>
    <t>K2</t>
  </si>
  <si>
    <t>L2</t>
  </si>
  <si>
    <t>M2</t>
  </si>
  <si>
    <t>N2</t>
  </si>
  <si>
    <t>O2</t>
  </si>
  <si>
    <t>P2</t>
  </si>
  <si>
    <t>Q2</t>
  </si>
  <si>
    <t>R2</t>
  </si>
  <si>
    <t>S2</t>
  </si>
  <si>
    <t>T2</t>
  </si>
  <si>
    <t>U2</t>
  </si>
  <si>
    <t>V2</t>
  </si>
  <si>
    <t>W2</t>
  </si>
  <si>
    <t>X2</t>
  </si>
  <si>
    <t>Y2</t>
  </si>
  <si>
    <t>Z2</t>
  </si>
  <si>
    <t>H3</t>
  </si>
  <si>
    <t>I3</t>
  </si>
  <si>
    <t>J3</t>
  </si>
  <si>
    <t>K3</t>
  </si>
  <si>
    <t>L3</t>
  </si>
  <si>
    <t>M3</t>
  </si>
  <si>
    <t>N3</t>
  </si>
  <si>
    <t>O3</t>
  </si>
  <si>
    <t>P3</t>
  </si>
  <si>
    <t>Q3</t>
  </si>
  <si>
    <t>R3</t>
  </si>
  <si>
    <t>S3</t>
  </si>
  <si>
    <t>T3</t>
  </si>
  <si>
    <t>U3</t>
  </si>
  <si>
    <t>V3</t>
  </si>
  <si>
    <t>W3</t>
  </si>
  <si>
    <t>X3</t>
  </si>
  <si>
    <t>Y3</t>
  </si>
  <si>
    <t>Z3</t>
  </si>
  <si>
    <t>J12</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</si>
  <si>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</si>
  <si>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</si>
  <si>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</si>
  <si>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</si>
  <si>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</si>
  <si>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</si>
  <si>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</si>
  <si>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</si>
  <si>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</si>
  <si>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</si>
  <si>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</si>
  <si>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</si>
  <si>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</si>
  <si>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</si>
  <si>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</si>
  <si>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</si>
  <si>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</si>
  <si>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</si>
  <si>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</si>
  <si>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</si>
  <si>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</si>
  <si>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</si>
  <si>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</si>
  <si>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</si>
  <si>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</si>
  <si>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</si>
  <si>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J16</t>
  </si>
  <si>
    <t>J17</t>
  </si>
  <si>
    <t>J18</t>
  </si>
  <si>
    <t>J19</t>
  </si>
  <si>
    <t>J20</t>
  </si>
  <si>
    <t>J21</t>
  </si>
  <si>
    <t>J22</t>
  </si>
  <si>
    <t>J23</t>
  </si>
  <si>
    <t>J24</t>
  </si>
  <si>
    <t>J25</t>
  </si>
  <si>
    <t>J26</t>
  </si>
  <si>
    <t>J27</t>
  </si>
  <si>
    <t>J28</t>
  </si>
  <si>
    <t>J29</t>
  </si>
  <si>
    <t>J30</t>
  </si>
  <si>
    <t>J31</t>
  </si>
  <si>
    <t>J32</t>
  </si>
  <si>
    <t>J33</t>
  </si>
  <si>
    <t>J34</t>
  </si>
  <si>
    <t>J35</t>
  </si>
  <si>
    <t>J36</t>
  </si>
  <si>
    <t>J37</t>
  </si>
  <si>
    <t>J38</t>
  </si>
  <si>
    <t>J39</t>
  </si>
  <si>
    <t>J40</t>
  </si>
  <si>
    <t># of Center Sites</t>
  </si>
  <si>
    <t># of DCH Sites</t>
  </si>
  <si>
    <t>Projected  Program Reimb. Range</t>
  </si>
  <si>
    <t>CCCR</t>
  </si>
  <si>
    <t>ADCR</t>
  </si>
  <si>
    <t>DCHR</t>
  </si>
  <si>
    <t>J15</t>
  </si>
  <si>
    <t>Region:</t>
  </si>
  <si>
    <t>Projected Program Reimbursment</t>
  </si>
  <si>
    <t>Food Preparation and Service related occupations</t>
  </si>
  <si>
    <t>Input Screen</t>
  </si>
  <si>
    <t xml:space="preserve">% of  Administrative allocation 
</t>
  </si>
  <si>
    <t xml:space="preserve">DCH </t>
  </si>
  <si>
    <t>% of Administrative Allocation
DCH</t>
  </si>
  <si>
    <t>Salary Analysis</t>
  </si>
  <si>
    <t/>
  </si>
  <si>
    <t>Large</t>
  </si>
  <si>
    <t>Yes</t>
  </si>
  <si>
    <t>Organization Information</t>
  </si>
  <si>
    <t>Name:</t>
  </si>
  <si>
    <t>Position titles</t>
  </si>
  <si>
    <t>Financial Manager</t>
  </si>
  <si>
    <t>BLS Percentile Wages</t>
  </si>
  <si>
    <r>
      <rPr>
        <b/>
        <sz val="8"/>
        <rFont val="Times New Roman"/>
        <family val="1"/>
      </rPr>
      <t>Below 15%</t>
    </r>
    <r>
      <rPr>
        <sz val="8"/>
        <color theme="2" tint="-0.89999084444715716"/>
        <rFont val="Times New Roman"/>
        <family val="1"/>
      </rPr>
      <t xml:space="preserve"> Admin allocation for Centers, Under DCH admin allocation.</t>
    </r>
  </si>
  <si>
    <t>Executive Staff</t>
  </si>
  <si>
    <t>% of Admin Allocation toward income</t>
  </si>
  <si>
    <t>Max Regional Range by position</t>
  </si>
  <si>
    <t>Assumptions (As indicated in FNS 796-2 Rev. 4, 2 CFR 200 &amp; other applicable USDA Guidance)</t>
  </si>
  <si>
    <t>A4</t>
  </si>
  <si>
    <t>B5</t>
  </si>
  <si>
    <t>C6</t>
  </si>
  <si>
    <t>N17</t>
  </si>
  <si>
    <t>P19</t>
  </si>
  <si>
    <t>R21</t>
  </si>
  <si>
    <t>B4</t>
  </si>
  <si>
    <t>C4</t>
  </si>
  <si>
    <t>D4</t>
  </si>
  <si>
    <t>A5</t>
  </si>
  <si>
    <t>C5</t>
  </si>
  <si>
    <t>D5</t>
  </si>
  <si>
    <t>A6</t>
  </si>
  <si>
    <t>B6</t>
  </si>
  <si>
    <t>D6</t>
  </si>
  <si>
    <t>E4</t>
  </si>
  <si>
    <t>F4</t>
  </si>
  <si>
    <t>Z4</t>
  </si>
  <si>
    <t>Y4</t>
  </si>
  <si>
    <t>X4</t>
  </si>
  <si>
    <t>W4</t>
  </si>
  <si>
    <t>V4</t>
  </si>
  <si>
    <t>U4</t>
  </si>
  <si>
    <t>S4</t>
  </si>
  <si>
    <t>T4</t>
  </si>
  <si>
    <t>R4</t>
  </si>
  <si>
    <t>Q4</t>
  </si>
  <si>
    <t>P4</t>
  </si>
  <si>
    <t>O4</t>
  </si>
  <si>
    <t>N4</t>
  </si>
  <si>
    <t>M4</t>
  </si>
  <si>
    <t>L4</t>
  </si>
  <si>
    <t>K4</t>
  </si>
  <si>
    <t>J4</t>
  </si>
  <si>
    <t>I4</t>
  </si>
  <si>
    <t>H4</t>
  </si>
  <si>
    <t>G4</t>
  </si>
  <si>
    <t>E5</t>
  </si>
  <si>
    <t>F5</t>
  </si>
  <si>
    <t>G5</t>
  </si>
  <si>
    <t>H5</t>
  </si>
  <si>
    <t>I5</t>
  </si>
  <si>
    <t>J5</t>
  </si>
  <si>
    <t>K5</t>
  </si>
  <si>
    <t>L5</t>
  </si>
  <si>
    <t>M5</t>
  </si>
  <si>
    <t>N5</t>
  </si>
  <si>
    <t>O5</t>
  </si>
  <si>
    <t>P5</t>
  </si>
  <si>
    <t>Q5</t>
  </si>
  <si>
    <t>R5</t>
  </si>
  <si>
    <t>S5</t>
  </si>
  <si>
    <t>T5</t>
  </si>
  <si>
    <t>U5</t>
  </si>
  <si>
    <t>V5</t>
  </si>
  <si>
    <t>X5</t>
  </si>
  <si>
    <t>Y5</t>
  </si>
  <si>
    <t>Z5</t>
  </si>
  <si>
    <t>W5</t>
  </si>
  <si>
    <t>E6</t>
  </si>
  <si>
    <t>F6</t>
  </si>
  <si>
    <t>G6</t>
  </si>
  <si>
    <t>H6</t>
  </si>
  <si>
    <t>I6</t>
  </si>
  <si>
    <t>J6</t>
  </si>
  <si>
    <t>K6</t>
  </si>
  <si>
    <t>L6</t>
  </si>
  <si>
    <t>M6</t>
  </si>
  <si>
    <t>N6</t>
  </si>
  <si>
    <t>O6</t>
  </si>
  <si>
    <t>P6</t>
  </si>
  <si>
    <t>Q6</t>
  </si>
  <si>
    <t>R6</t>
  </si>
  <si>
    <t>S6</t>
  </si>
  <si>
    <t>T6</t>
  </si>
  <si>
    <t>U6</t>
  </si>
  <si>
    <t>V6</t>
  </si>
  <si>
    <t>W6</t>
  </si>
  <si>
    <t>X6</t>
  </si>
  <si>
    <t>Y6</t>
  </si>
  <si>
    <t>Z6</t>
  </si>
  <si>
    <t>N15</t>
  </si>
  <si>
    <t>N16</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</si>
  <si>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</si>
  <si>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</si>
  <si>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</si>
  <si>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</si>
  <si>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</si>
  <si>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</si>
  <si>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</si>
  <si>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</si>
  <si>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</si>
  <si>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</si>
  <si>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</si>
  <si>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</si>
  <si>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</si>
  <si>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</si>
  <si>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</si>
  <si>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</si>
  <si>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</si>
  <si>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</si>
  <si>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</si>
  <si>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</si>
  <si>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</si>
  <si>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</si>
  <si>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</si>
  <si>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N12</t>
  </si>
  <si>
    <t>P15</t>
  </si>
  <si>
    <t>P16</t>
  </si>
  <si>
    <t>P17</t>
  </si>
  <si>
    <t>P18</t>
  </si>
  <si>
    <t>P20</t>
  </si>
  <si>
    <t>P21</t>
  </si>
  <si>
    <t>P22</t>
  </si>
  <si>
    <t>P23</t>
  </si>
  <si>
    <t>P24</t>
  </si>
  <si>
    <t>P25</t>
  </si>
  <si>
    <t>P26</t>
  </si>
  <si>
    <t>P27</t>
  </si>
  <si>
    <t>P28</t>
  </si>
  <si>
    <t>P29</t>
  </si>
  <si>
    <t>P30</t>
  </si>
  <si>
    <t>P31</t>
  </si>
  <si>
    <t>P32</t>
  </si>
  <si>
    <t>P33</t>
  </si>
  <si>
    <t>P34</t>
  </si>
  <si>
    <t>P35</t>
  </si>
  <si>
    <t>P36</t>
  </si>
  <si>
    <t>P37</t>
  </si>
  <si>
    <t>P38</t>
  </si>
  <si>
    <t>P39</t>
  </si>
  <si>
    <t>P40</t>
  </si>
  <si>
    <t>R12</t>
  </si>
  <si>
    <t>R15</t>
  </si>
  <si>
    <t>R16</t>
  </si>
  <si>
    <t>R17</t>
  </si>
  <si>
    <t>R18</t>
  </si>
  <si>
    <t>R19</t>
  </si>
  <si>
    <t>R20</t>
  </si>
  <si>
    <t>R22</t>
  </si>
  <si>
    <t>R23</t>
  </si>
  <si>
    <t>R24</t>
  </si>
  <si>
    <t>R25</t>
  </si>
  <si>
    <t>R26</t>
  </si>
  <si>
    <t>R27</t>
  </si>
  <si>
    <t>R28</t>
  </si>
  <si>
    <t>R29</t>
  </si>
  <si>
    <t>R30</t>
  </si>
  <si>
    <t>R31</t>
  </si>
  <si>
    <t>R32</t>
  </si>
  <si>
    <t>R33</t>
  </si>
  <si>
    <t>R34</t>
  </si>
  <si>
    <t>R35</t>
  </si>
  <si>
    <t>R36</t>
  </si>
  <si>
    <t>R37</t>
  </si>
  <si>
    <t>R38</t>
  </si>
  <si>
    <t>R39</t>
  </si>
  <si>
    <t>R40</t>
  </si>
  <si>
    <t>00002</t>
  </si>
  <si>
    <t>Example CE 2</t>
  </si>
  <si>
    <t>DCH Allowable Admin. Allocation</t>
  </si>
  <si>
    <t>No</t>
  </si>
  <si>
    <t># of Staff by Category</t>
  </si>
  <si>
    <t>2.5M+</t>
  </si>
  <si>
    <t>Dashboard</t>
  </si>
  <si>
    <t>Wages and salaries</t>
  </si>
  <si>
    <t>Benefits</t>
  </si>
  <si>
    <t>Compensation component</t>
  </si>
  <si>
    <t>Private industry</t>
  </si>
  <si>
    <t>Projected Program Reimbursement</t>
  </si>
  <si>
    <t xml:space="preserve">Input projected program reimbursement for each program in the designated location. The block to the far left will automatically populate. </t>
  </si>
  <si>
    <r>
      <t xml:space="preserve">Max regional Range by position
</t>
    </r>
    <r>
      <rPr>
        <b/>
        <sz val="8"/>
        <color theme="2" tint="-0.89999084444715716"/>
        <rFont val="Times New Roman"/>
        <family val="1"/>
      </rPr>
      <t>*Based on time spent in federal food service program</t>
    </r>
  </si>
  <si>
    <t>Do not delete</t>
  </si>
  <si>
    <t>Reference</t>
  </si>
  <si>
    <t>BLS</t>
  </si>
  <si>
    <r>
      <t xml:space="preserve">This is not comprehensive list of </t>
    </r>
    <r>
      <rPr>
        <b/>
        <sz val="12"/>
        <rFont val="Arial Narrow"/>
        <family val="2"/>
      </rPr>
      <t>position titles</t>
    </r>
    <r>
      <rPr>
        <sz val="12"/>
        <rFont val="Arial Narrow"/>
        <family val="2"/>
      </rPr>
      <t xml:space="preserve"> and is meant as an example only. A certain degree of latitude must be used when placing positions into required categories. </t>
    </r>
    <r>
      <rPr>
        <sz val="12"/>
        <color theme="9" tint="-0.249977111117893"/>
        <rFont val="Arial Narrow"/>
        <family val="2"/>
      </rPr>
      <t>Categories are based on the job function as indicated, not on the job title.</t>
    </r>
  </si>
  <si>
    <t>CE Information Example and Instructions</t>
  </si>
  <si>
    <t>Median Salaries as Reported by the Texas Workforce Commission</t>
  </si>
  <si>
    <t>Is Salary within Max Regional Range?</t>
  </si>
  <si>
    <t>Using the drop down, pick the appropriate personnel category. Populate the salary for that staff member. The Max Regional Range column will indicate if the assigned salary meets the reasonable criteria.</t>
  </si>
  <si>
    <t>The input screen is designed to allow for data entry of organization information and to define the personnel roles with yearly salary  for each program.</t>
  </si>
  <si>
    <t>Input yearly salary (excluding benefits) in these columns.</t>
  </si>
  <si>
    <t>CCC Program Hours Daily</t>
  </si>
  <si>
    <t>ADC Program Hours Daily</t>
  </si>
  <si>
    <t>DCH Program Hours Daily</t>
  </si>
  <si>
    <t>ADC Yearly Salary (excluding benefits)</t>
  </si>
  <si>
    <t>CCC Yearly Salary (excluding benefits)</t>
  </si>
  <si>
    <t>DCH Yearly Salary (excluding benefits)</t>
  </si>
  <si>
    <t>The dashboard displays the totals from the previous page and the administrative allocation amounts. These amounts are used to determine if salaries are allowable.</t>
  </si>
  <si>
    <t>Are salaries allocated to program within an allowable range?</t>
  </si>
  <si>
    <r>
      <t xml:space="preserve">Total Salaries
</t>
    </r>
    <r>
      <rPr>
        <b/>
        <sz val="10"/>
        <rFont val="Times New Roman"/>
        <family val="1"/>
      </rPr>
      <t>(All Programs)</t>
    </r>
  </si>
  <si>
    <t>Salaries charged to Program</t>
  </si>
  <si>
    <t>Total Salary
DCH</t>
  </si>
  <si>
    <t>Salaries  Per Category</t>
  </si>
  <si>
    <t xml:space="preserve">% of  Administrative Allocation 
</t>
  </si>
  <si>
    <t>Total Salary
CCC &amp; ADC</t>
  </si>
  <si>
    <t>% of Administrative Allocation
CCC &amp; ADC</t>
  </si>
  <si>
    <t>Categorical role to position title examples</t>
  </si>
  <si>
    <t xml:space="preserve">To keep the tool updated, the state data tab includes the tables for the Texas metropolitan statistical areas (MSA) as defined by the BLS and TWC. The user can input the updated median wage data from the Texas Workforce Commission Website (TWC Wages by Profession) for the standard occupations and NAICS categories used for the six program functions detailed in this document. The current CACFP Reimbursement Rates can be found on the Square Meals website.
</t>
  </si>
  <si>
    <t>Admin. Manager</t>
  </si>
  <si>
    <t>Facilities Manager</t>
  </si>
  <si>
    <r>
      <t xml:space="preserve">To determine reasonableness, F&amp;N uses industry type as set by </t>
    </r>
    <r>
      <rPr>
        <b/>
        <u/>
        <sz val="11"/>
        <color theme="2" tint="-0.89999084444715716"/>
        <rFont val="Times New Roman"/>
        <family val="1"/>
      </rPr>
      <t>The North American Industry Classification System (NAICS)</t>
    </r>
    <r>
      <rPr>
        <b/>
        <sz val="11"/>
        <color theme="2" tint="-0.89999084444715716"/>
        <rFont val="Times New Roman"/>
        <family val="1"/>
      </rPr>
      <t>. The industry type is established as subsector 624 – Social Assistance.
Field of employment is matched to meet the roles consistent with that appropriate for a non-profit food service program and categorized to fill that role. Program salary is therefore approved only for those duties applicable toward the fulfilment of the non-profit food service.
As a result, in order to ensure that roles meet certain criteria, six administrative and one operational categorically significant functions have been established.</t>
    </r>
  </si>
  <si>
    <t>Building Manager</t>
  </si>
  <si>
    <t>Services Manager</t>
  </si>
  <si>
    <t>Operations Manager</t>
  </si>
  <si>
    <t>Initial 50 Day Care Homes (1 through 50)</t>
  </si>
  <si>
    <t>Next 150 Day Care Homes (51 through 200)</t>
  </si>
  <si>
    <t>Next 800 Day Care Homes (201 through 1000)</t>
  </si>
  <si>
    <t>Additional Day Care Homes (1001 and over)</t>
  </si>
  <si>
    <r>
      <t>Administrative rates for sponsoring organizations of day care homes </t>
    </r>
    <r>
      <rPr>
        <sz val="11"/>
        <rFont val="Arial"/>
        <family val="2"/>
      </rPr>
      <t>(per home per month)</t>
    </r>
  </si>
  <si>
    <t>TWC Wage by Profession and MSA</t>
  </si>
  <si>
    <t>squaremeals.org</t>
  </si>
  <si>
    <t>Median salaries are taken from the BLS and defined based on the metropolitan statistical area (MSA). The Texas Workforce Commission pulls these salaries from the BLS. To account for salary and wage differences across the state, TDA uses three distinct MSAs with the remainder of the state based on the overall Texas salary and wage data. CACFP reimbursement rates are taken from squaremeals.org.
*Data as of May 2024</t>
  </si>
  <si>
    <t xml:space="preserve"> Category - Executive Staff</t>
  </si>
  <si>
    <t>Role</t>
  </si>
  <si>
    <t>Total Salaries
(All Programs)</t>
  </si>
  <si>
    <r>
      <t xml:space="preserve">In the </t>
    </r>
    <r>
      <rPr>
        <b/>
        <sz val="16"/>
        <color theme="5"/>
        <rFont val="Arial Narrow"/>
        <family val="2"/>
      </rPr>
      <t>Program Hours</t>
    </r>
    <r>
      <rPr>
        <sz val="16"/>
        <color theme="5"/>
        <rFont val="Arial Narrow"/>
        <family val="2"/>
      </rPr>
      <t xml:space="preserve"> column, input the amount of time worked on program business daily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</si>
</sst>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mm/dd/yyyy\ hh:mm:ss"/>
    <numFmt numFmtId="167" formatCode="_(* #,##0_);_(* \(#,##0\);_(* &quot;-&quot;??_);_(@_)"/>
    <numFmt numFmtId="168" formatCode="_(&quot;$&quot;* #,##0_);_(&quot;$&quot;* \(#,##0\);_(&quot;$&quot;* &quot;-&quot;??_);_(@_)"/>
  </numFmts>
  <fonts count="113" x14ac:knownFonts="1">
    <font>
      <sz val="12"/>
      <name val="Arial Narrow"/>
    </font>
    <font>
      <sz val="11"/>
      <color theme="1"/>
      <name val="Calibri"/>
      <family val="2"/>
      <scheme val="minor"/>
    </font>
    <font>
      <b/>
      <sz val="12"/>
      <name val="Arial Narrow"/>
      <family val="2"/>
    </font>
    <font>
      <sz val="8"/>
      <name val="Arial Narrow"/>
      <family val="2"/>
    </font>
    <font>
      <b/>
      <sz val="12"/>
      <color indexed="12"/>
      <name val="Arial Narrow"/>
      <family val="2"/>
    </font>
    <font>
      <sz val="12"/>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Arial Narrow"/>
      <family val="2"/>
    </font>
    <font>
      <sz val="10"/>
      <name val="Arial"/>
      <family val="2"/>
    </font>
    <font>
      <u/>
      <sz val="11"/>
      <color theme="10"/>
      <name val="Arial Narrow"/>
      <family val="2"/>
    </font>
    <font>
      <b/>
      <sz val="12"/>
      <color rgb="FFFF0000"/>
      <name val="Arial Narrow"/>
      <family val="2"/>
    </font>
    <font>
      <b/>
      <sz val="12"/>
      <color rgb="FF0000FF"/>
      <name val="Arial Narrow"/>
      <family val="2"/>
    </font>
    <font>
      <sz val="11"/>
      <color theme="1"/>
      <name val="Calibri"/>
      <family val="2"/>
      <scheme val="minor"/>
    </font>
    <font>
      <b/>
      <sz val="14"/>
      <name val="Times New Roman"/>
      <family val="1"/>
    </font>
    <font>
      <sz val="12"/>
      <name val="Times New Roman"/>
      <family val="1"/>
    </font>
    <font>
      <b/>
      <sz val="12"/>
      <name val="Times New Roman"/>
      <family val="1"/>
    </font>
    <font>
      <b/>
      <sz val="16"/>
      <color theme="1"/>
      <name val="Times New Roman"/>
      <family val="1"/>
    </font>
    <font>
      <b/>
      <sz val="11"/>
      <name val="Times New Roman"/>
      <family val="1"/>
    </font>
    <font>
      <sz val="12"/>
      <color theme="0"/>
      <name val="Times New Roman"/>
      <family val="1"/>
    </font>
    <font>
      <b/>
      <sz val="12"/>
      <color theme="1"/>
      <name val="Times New Roman"/>
      <family val="1"/>
    </font>
    <font>
      <b/>
      <sz val="10"/>
      <name val="Times New Roman"/>
      <family val="1"/>
    </font>
    <font>
      <sz val="20"/>
      <name val="Times New Roman"/>
      <family val="1"/>
    </font>
    <font>
      <sz val="8"/>
      <name val="Times New Roman"/>
      <family val="1"/>
    </font>
    <font>
      <sz val="11"/>
      <color theme="1"/>
      <name val="Times New Roman"/>
      <family val="1"/>
    </font>
    <font>
      <b/>
      <sz val="11"/>
      <color theme="1"/>
      <name val="Times New Roman"/>
      <family val="1"/>
    </font>
    <font>
      <sz val="12"/>
      <color theme="1"/>
      <name val="Times New Roman"/>
      <family val="1"/>
    </font>
    <font>
      <u/>
      <sz val="11"/>
      <color theme="10"/>
      <name val="Calibri"/>
      <family val="2"/>
      <scheme val="minor"/>
    </font>
    <font>
      <b/>
      <sz val="14"/>
      <color rgb="FF008000"/>
      <name val="Times New Roman"/>
      <family val="1"/>
    </font>
    <font>
      <b/>
      <sz val="10"/>
      <color theme="1"/>
      <name val="Times New Roman"/>
      <family val="1"/>
    </font>
    <font>
      <u/>
      <sz val="11"/>
      <color theme="10"/>
      <name val="Times New Roman"/>
      <family val="1"/>
    </font>
    <font>
      <sz val="11"/>
      <name val="Times New Roman"/>
      <family val="1"/>
    </font>
    <font>
      <sz val="14"/>
      <color rgb="FF183061"/>
      <name val="Times New Roman"/>
      <family val="1"/>
    </font>
    <font>
      <b/>
      <sz val="16"/>
      <color rgb="FF0000FF"/>
      <name val="Times New Roman"/>
      <family val="1"/>
    </font>
    <font>
      <b/>
      <sz val="16"/>
      <name val="Times New Roman"/>
      <family val="1"/>
    </font>
    <font>
      <b/>
      <sz val="8"/>
      <name val="Times New Roman"/>
      <family val="1"/>
    </font>
    <font>
      <b/>
      <sz val="16"/>
      <color theme="2" tint="-0.89999084444715716"/>
      <name val="Times New Roman"/>
      <family val="1"/>
    </font>
    <font>
      <b/>
      <sz val="12"/>
      <color theme="2" tint="-0.89999084444715716"/>
      <name val="Times New Roman"/>
      <family val="1"/>
    </font>
    <font>
      <b/>
      <sz val="12"/>
      <color rgb="FF0000FF"/>
      <name val="Times New Roman"/>
      <family val="1"/>
    </font>
    <font>
      <sz val="12"/>
      <name val="Arial Narrow"/>
      <family val="2"/>
    </font>
    <font>
      <sz val="12"/>
      <color theme="2" tint="-0.89999084444715716"/>
      <name val="Arial Narrow"/>
      <family val="2"/>
    </font>
    <font>
      <sz val="12"/>
      <color theme="2" tint="-0.249977111117893"/>
      <name val="Arial Narrow"/>
      <family val="2"/>
    </font>
    <font>
      <sz val="12"/>
      <color theme="2" tint="-0.499984740745262"/>
      <name val="Arial Narrow"/>
      <family val="2"/>
    </font>
    <font>
      <sz val="12"/>
      <color rgb="FF0000FF"/>
      <name val="Arial Narrow"/>
      <family val="2"/>
    </font>
    <font>
      <sz val="11"/>
      <color rgb="FF333333"/>
      <name val="Times New Roman"/>
      <family val="1"/>
    </font>
    <font>
      <sz val="12"/>
      <color theme="2" tint="-0.499984740745262"/>
      <name val="Times New Roman"/>
      <family val="1"/>
    </font>
    <font>
      <sz val="14"/>
      <color theme="3"/>
      <name val="Times New Roman"/>
      <family val="1"/>
    </font>
    <font>
      <b/>
      <sz val="14"/>
      <color theme="2"/>
      <name val="Times New Roman"/>
      <family val="1"/>
    </font>
    <font>
      <sz val="12"/>
      <color rgb="FFC00000"/>
      <name val="Arial Narrow"/>
      <family val="2"/>
    </font>
    <font>
      <b/>
      <sz val="12"/>
      <color rgb="FF0000FF"/>
      <name val="Arial Narrow"/>
      <family val="2"/>
    </font>
    <font>
      <b/>
      <sz val="12"/>
      <color theme="2" tint="-0.499984740745262"/>
      <name val="Times New Roman"/>
      <family val="1"/>
    </font>
    <font>
      <b/>
      <sz val="16"/>
      <color theme="2" tint="-0.499984740745262"/>
      <name val="Times New Roman"/>
      <family val="1"/>
    </font>
    <font>
      <sz val="8"/>
      <color theme="2" tint="-0.499984740745262"/>
      <name val="Times New Roman"/>
      <family val="1"/>
    </font>
    <font>
      <sz val="12"/>
      <name val="Arial Narrow"/>
      <family val="2"/>
    </font>
    <font>
      <b/>
      <sz val="8"/>
      <color theme="2" tint="-0.499984740745262"/>
      <name val="Times New Roman"/>
      <family val="1"/>
    </font>
    <font>
      <u/>
      <sz val="12"/>
      <color theme="10"/>
      <name val="Arial Narrow"/>
      <family val="2"/>
    </font>
    <font>
      <sz val="12"/>
      <name val="Arial"/>
      <family val="2"/>
    </font>
    <font>
      <b/>
      <sz val="12"/>
      <name val="Arial"/>
      <family val="2"/>
    </font>
    <font>
      <b/>
      <sz val="11"/>
      <name val="Arial"/>
      <family val="2"/>
    </font>
    <font>
      <b/>
      <sz val="10"/>
      <name val="Arial"/>
      <family val="2"/>
    </font>
    <font>
      <b/>
      <sz val="8"/>
      <name val="Arial"/>
      <family val="2"/>
    </font>
    <font>
      <sz val="11"/>
      <name val="Arial"/>
      <family val="2"/>
    </font>
    <font>
      <sz val="8"/>
      <name val="Arial"/>
      <family val="2"/>
    </font>
    <font>
      <sz val="8"/>
      <color theme="2" tint="-0.89999084444715716"/>
      <name val="Times New Roman"/>
      <family val="1"/>
    </font>
    <font>
      <b/>
      <sz val="11"/>
      <color theme="2" tint="-0.89999084444715716"/>
      <name val="Times New Roman"/>
      <family val="1"/>
    </font>
    <font>
      <b/>
      <u/>
      <sz val="11"/>
      <color theme="2" tint="-0.89999084444715716"/>
      <name val="Times New Roman"/>
      <family val="1"/>
    </font>
    <font>
      <b/>
      <sz val="8"/>
      <color theme="2" tint="-0.89999084444715716"/>
      <name val="Times New Roman"/>
      <family val="1"/>
    </font>
    <font>
      <b/>
      <sz val="12"/>
      <color theme="9" tint="-0.499984740745262"/>
      <name val="Times New Roman"/>
      <family val="1"/>
    </font>
    <font>
      <b/>
      <sz val="12"/>
      <color theme="2" tint="-0.249977111117893"/>
      <name val="Times New Roman"/>
      <family val="1"/>
    </font>
    <font>
      <sz val="12"/>
      <color rgb="FFFF0000"/>
      <name val="Times New Roman"/>
      <family val="1"/>
    </font>
    <font>
      <b/>
      <sz val="12"/>
      <color rgb="FFFF0000"/>
      <name val="Times New Roman"/>
      <family val="1"/>
    </font>
    <font>
      <b/>
      <sz val="16"/>
      <color rgb="FFFF0000"/>
      <name val="Times New Roman"/>
      <family val="1"/>
    </font>
    <font>
      <b/>
      <sz val="8"/>
      <color rgb="FFFF0000"/>
      <name val="Times New Roman"/>
      <family val="1"/>
    </font>
    <font>
      <sz val="12"/>
      <color theme="9" tint="-0.249977111117893"/>
      <name val="Arial Narrow"/>
      <family val="2"/>
    </font>
    <font>
      <b/>
      <sz val="14"/>
      <color theme="0"/>
      <name val="Times New Roman"/>
      <family val="1"/>
    </font>
    <font>
      <b/>
      <sz val="12"/>
      <color rgb="FF984806"/>
      <name val="Times New Roman"/>
      <family val="1"/>
    </font>
    <font>
      <b/>
      <sz val="12"/>
      <color rgb="FF4F81BD"/>
      <name val="Times New Roman"/>
      <family val="1"/>
    </font>
    <font>
      <sz val="11"/>
      <color theme="1"/>
      <name val="Times New Roman"/>
      <family val="1"/>
    </font>
    <font>
      <b/>
      <sz val="12"/>
      <color theme="1"/>
      <name val="Times New Roman"/>
      <family val="1"/>
    </font>
    <font>
      <b/>
      <sz val="14"/>
      <color theme="4" tint="-0.249977111117893"/>
      <name val="Arial Narrow"/>
      <family val="2"/>
    </font>
    <font>
      <b/>
      <sz val="14"/>
      <color theme="4" tint="-0.249977111117893"/>
      <name val="Times New Roman"/>
      <family val="1"/>
    </font>
    <font>
      <b/>
      <sz val="12"/>
      <color theme="5" tint="-0.249977111117893"/>
      <name val="Times New Roman"/>
      <family val="1"/>
    </font>
    <font>
      <sz val="12"/>
      <color theme="5" tint="-0.249977111117893"/>
      <name val="Arial Narrow"/>
      <family val="2"/>
    </font>
    <font>
      <b/>
      <sz val="12"/>
      <color rgb="FF007A37"/>
      <name val="Times New Roman"/>
      <family val="1"/>
    </font>
    <font>
      <b/>
      <sz val="11"/>
      <color rgb="FF007A37"/>
      <name val="Times New Roman"/>
      <family val="1"/>
    </font>
    <font>
      <sz val="12"/>
      <color theme="6" tint="-0.499984740745262"/>
      <name val="Arial Narrow"/>
      <family val="2"/>
    </font>
    <font>
      <b/>
      <sz val="12"/>
      <color theme="6" tint="-0.499984740745262"/>
      <name val="Arial Narrow"/>
      <family val="2"/>
    </font>
    <font>
      <sz val="8"/>
      <name val="Arial Narrow"/>
    </font>
    <font>
      <sz val="12"/>
      <color theme="4" tint="0.59999389629810485"/>
      <name val="Arial Narrow"/>
      <family val="2"/>
    </font>
    <font>
      <sz val="12"/>
      <color theme="4" tint="0.39997558519241921"/>
      <name val="Times New Roman"/>
      <family val="1"/>
    </font>
    <font>
      <sz val="10"/>
      <color theme="5"/>
      <name val="Times New Roman"/>
      <family val="1"/>
    </font>
    <font>
      <sz val="11"/>
      <color theme="5"/>
      <name val="Times New Roman"/>
      <family val="1"/>
    </font>
    <font>
      <sz val="11"/>
      <color theme="5"/>
      <name val="Arial Narrow"/>
      <family val="2"/>
    </font>
    <font>
      <b/>
      <sz val="16"/>
      <color theme="5"/>
      <name val="Arial Narrow"/>
      <family val="2"/>
    </font>
    <font>
      <b/>
      <sz val="16"/>
      <color theme="5"/>
      <name val="Times New Roman"/>
      <family val="1"/>
    </font>
    <font>
      <sz val="12"/>
      <color theme="5"/>
      <name val="Times New Roman"/>
      <family val="1"/>
    </font>
    <font>
      <sz val="16"/>
      <color theme="5"/>
      <name val="Arial Narrow"/>
      <family val="2"/>
    </font>
    <font>
      <sz val="12"/>
      <color theme="5"/>
      <name val="Cambria"/>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thick">
        <color theme="2" tint="-0.749961851863155"/>
      </right>
      <top/>
      <bottom/>
      <diagonal/>
    </border>
    <border>
      <left style="thick">
        <color theme="2" tint="-0.749961851863155"/>
      </left>
      <right style="thick">
        <color theme="2"/>
      </right>
      <top style="thick">
        <color theme="2" tint="-0.749961851863155"/>
      </top>
      <bottom style="thick">
        <color theme="2"/>
      </bottom>
      <diagonal/>
    </border>
    <border>
      <left style="thick">
        <color theme="2" tint="-0.749961851863155"/>
      </left>
      <right style="thick">
        <color theme="2"/>
      </right>
      <top style="thin">
        <color theme="2" tint="-0.749961851863155"/>
      </top>
      <bottom style="thin">
        <color theme="2" tint="-0.749961851863155"/>
      </bottom>
      <diagonal/>
    </border>
    <border>
      <left style="thick">
        <color theme="2" tint="-0.749961851863155"/>
      </left>
      <right style="thick">
        <color theme="2"/>
      </right>
      <top style="thin">
        <color theme="2" tint="-0.749961851863155"/>
      </top>
      <bottom style="thick">
        <color theme="2"/>
      </bottom>
      <diagonal/>
    </border>
    <border>
      <left style="thick">
        <color theme="2" tint="-0.749961851863155"/>
      </left>
      <right style="thick">
        <color theme="2"/>
      </right>
      <top style="thick">
        <color theme="2" tint="-0.749961851863155"/>
      </top>
      <bottom style="thin">
        <color theme="2" tint="-0.499984740745262"/>
      </bottom>
      <diagonal/>
    </border>
    <border>
      <left style="thick">
        <color theme="2" tint="-0.749961851863155"/>
      </left>
      <right style="thick">
        <color theme="2"/>
      </right>
      <top style="thin">
        <color theme="2" tint="-0.499984740745262"/>
      </top>
      <bottom style="thin">
        <color theme="2" tint="-0.499984740745262"/>
      </bottom>
      <diagonal/>
    </border>
    <border>
      <left style="thick">
        <color theme="2"/>
      </left>
      <right/>
      <top style="thick">
        <color theme="2"/>
      </top>
      <bottom/>
      <diagonal/>
    </border>
    <border>
      <left style="thick">
        <color theme="2"/>
      </left>
      <right/>
      <top/>
      <bottom/>
      <diagonal/>
    </border>
    <border>
      <left style="thick">
        <color theme="2"/>
      </left>
      <right/>
      <top/>
      <bottom style="thick">
        <color theme="2" tint="-0.749961851863155"/>
      </bottom>
      <diagonal/>
    </border>
    <border>
      <left/>
      <right/>
      <top style="thick">
        <color theme="2"/>
      </top>
      <bottom/>
      <diagonal/>
    </border>
    <border>
      <left/>
      <right/>
      <top/>
      <bottom style="thin">
        <color theme="2" tint="-0.749961851863155"/>
      </bottom>
      <diagonal/>
    </border>
    <border>
      <left/>
      <right/>
      <top style="thin">
        <color theme="2" tint="-0.749961851863155"/>
      </top>
      <bottom style="thin">
        <color theme="2" tint="-0.749961851863155"/>
      </bottom>
      <diagonal/>
    </border>
    <border>
      <left/>
      <right/>
      <top style="thick">
        <color theme="2" tint="-0.89996032593768116"/>
      </top>
      <bottom/>
      <diagonal/>
    </border>
    <border>
      <left style="thick">
        <color theme="2" tint="-0.749961851863155"/>
      </left>
      <right/>
      <top/>
      <bottom style="thick">
        <color theme="2" tint="-0.749961851863155"/>
      </bottom>
      <diagonal/>
    </border>
    <border>
      <left/>
      <right style="thick">
        <color theme="2"/>
      </right>
      <top style="thick">
        <color theme="2"/>
      </top>
      <bottom style="thick">
        <color theme="2" tint="-0.749961851863155"/>
      </bottom>
      <diagonal/>
    </border>
    <border>
      <left style="thick">
        <color theme="2" tint="-0.749961851863155"/>
      </left>
      <right style="thick">
        <color theme="2"/>
      </right>
      <top style="thick">
        <color theme="2"/>
      </top>
      <bottom style="thick">
        <color theme="2" tint="-0.749961851863155"/>
      </bottom>
      <diagonal/>
    </border>
    <border>
      <left/>
      <right/>
      <top/>
      <bottom style="thick">
        <color theme="2" tint="-0.749961851863155"/>
      </bottom>
      <diagonal/>
    </border>
    <border>
      <left style="thick">
        <color theme="2" tint="-0.749961851863155"/>
      </left>
      <right/>
      <top/>
      <bottom/>
      <diagonal/>
    </border>
    <border>
      <left/>
      <right style="thick">
        <color theme="2" tint="-0.749961851863155"/>
      </right>
      <top/>
      <bottom style="thin">
        <color theme="2" tint="-0.749961851863155"/>
      </bottom>
      <diagonal/>
    </border>
    <border>
      <left/>
      <right style="thick">
        <color theme="2" tint="-0.749961851863155"/>
      </right>
      <top style="thick">
        <color theme="2" tint="-0.89996032593768116"/>
      </top>
      <bottom/>
      <diagonal/>
    </border>
    <border>
      <left/>
      <right/>
      <top style="thick">
        <color theme="2" tint="-0.749961851863155"/>
      </top>
      <bottom style="thick">
        <color theme="2" tint="-0.89996032593768116"/>
      </bottom>
      <diagonal/>
    </border>
    <border>
      <left/>
      <right style="thick">
        <color theme="2" tint="-0.749961851863155"/>
      </right>
      <top style="thick">
        <color theme="2" tint="-0.749961851863155"/>
      </top>
      <bottom style="thick">
        <color theme="2" tint="-0.89996032593768116"/>
      </bottom>
      <diagonal/>
    </border>
    <border>
      <left style="thick">
        <color theme="2" tint="-0.749961851863155"/>
      </left>
      <right style="thick">
        <color theme="2" tint="-0.749961851863155"/>
      </right>
      <top style="medium">
        <color theme="2"/>
      </top>
      <bottom style="thick">
        <color theme="2" tint="-0.749961851863155"/>
      </bottom>
      <diagonal/>
    </border>
    <border>
      <left/>
      <right style="thick">
        <color theme="2" tint="-0.749961851863155"/>
      </right>
      <top style="thin">
        <color theme="2" tint="-0.749961851863155"/>
      </top>
      <bottom style="thin">
        <color theme="2" tint="-0.749961851863155"/>
      </bottom>
      <diagonal/>
    </border>
    <border>
      <left/>
      <right/>
      <top style="thin">
        <color auto="1"/>
      </top>
      <bottom/>
      <diagonal/>
    </border>
    <border>
      <left/>
      <right/>
      <top style="thick">
        <color theme="2" tint="-0.749961851863155"/>
      </top>
      <bottom/>
      <diagonal/>
    </border>
    <border>
      <left style="thick">
        <color theme="2" tint="-0.749961851863155"/>
      </left>
      <right style="thick">
        <color theme="2"/>
      </right>
      <top style="thin">
        <color theme="2" tint="-0.749961851863155"/>
      </top>
      <bottom style="thick">
        <color theme="2" tint="-0.749961851863155"/>
      </bottom>
      <diagonal/>
    </border>
    <border>
      <left style="thin">
        <color auto="1"/>
      </left>
      <right style="thin">
        <color auto="1"/>
      </right>
      <top style="thick">
        <color auto="1"/>
      </top>
      <bottom style="thin">
        <color auto="1"/>
      </bottom>
      <diagonal/>
    </border>
    <border>
      <left style="thick">
        <color theme="2" tint="-0.749961851863155"/>
      </left>
      <right/>
      <top style="thick">
        <color theme="2" tint="-0.749961851863155"/>
      </top>
      <bottom style="thick">
        <color theme="2" tint="-0.749961851863155"/>
      </bottom>
      <diagonal/>
    </border>
    <border>
      <left/>
      <right/>
      <top style="thick">
        <color theme="2" tint="-0.749961851863155"/>
      </top>
      <bottom style="thick">
        <color theme="2" tint="-0.749961851863155"/>
      </bottom>
      <diagonal/>
    </border>
    <border>
      <left/>
      <right style="thick">
        <color theme="2" tint="-0.749961851863155"/>
      </right>
      <top/>
      <bottom style="thin">
        <color indexed="64"/>
      </bottom>
      <diagonal/>
    </border>
    <border>
      <left/>
      <right style="thick">
        <color theme="2" tint="-0.749961851863155"/>
      </right>
      <top style="thin">
        <color theme="2" tint="-0.749961851863155"/>
      </top>
      <bottom/>
      <diagonal/>
    </border>
    <border>
      <left style="medium">
        <color theme="2"/>
      </left>
      <right/>
      <top style="thin">
        <color theme="2" tint="-0.749961851863155"/>
      </top>
      <bottom/>
      <diagonal/>
    </border>
    <border>
      <left/>
      <right style="thick">
        <color theme="2" tint="-0.749961851863155"/>
      </right>
      <top style="thick">
        <color theme="2" tint="-0.749961851863155"/>
      </top>
      <bottom style="thin">
        <color theme="2" tint="-0.749961851863155"/>
      </bottom>
      <diagonal/>
    </border>
    <border>
      <left style="thick">
        <color theme="2" tint="-0.749961851863155"/>
      </left>
      <right/>
      <top style="thick">
        <color theme="2" tint="-0.749961851863155"/>
      </top>
      <bottom/>
      <diagonal/>
    </border>
    <border>
      <left/>
      <right style="medium">
        <color theme="2"/>
      </right>
      <top style="thick">
        <color theme="2"/>
      </top>
      <bottom/>
      <diagonal/>
    </border>
    <border>
      <left/>
      <right style="thick">
        <color theme="2"/>
      </right>
      <top/>
      <bottom/>
      <diagonal/>
    </border>
    <border>
      <left/>
      <right style="thick">
        <color theme="2"/>
      </right>
      <top/>
      <bottom style="thick">
        <color theme="2" tint="-0.749961851863155"/>
      </bottom>
      <diagonal/>
    </border>
    <border>
      <left/>
      <right style="thick">
        <color theme="2"/>
      </right>
      <top style="thick">
        <color theme="2" tint="-0.749961851863155"/>
      </top>
      <bottom/>
      <diagonal/>
    </border>
    <border>
      <left style="thick">
        <color theme="2" tint="-0.749961851863155"/>
      </left>
      <right style="thick">
        <color theme="2"/>
      </right>
      <top style="thin">
        <color theme="2" tint="-0.499984740745262"/>
      </top>
      <bottom style="thick">
        <color theme="2"/>
      </bottom>
      <diagonal/>
    </border>
    <border>
      <left style="thin">
        <color indexed="64"/>
      </left>
      <right style="thin">
        <color indexed="64"/>
      </right>
      <top style="thin">
        <color indexed="64"/>
      </top>
      <bottom style="thin">
        <color indexed="64"/>
      </bottom>
      <diagonal/>
    </border>
    <border>
      <left style="medium">
        <color theme="2"/>
      </left>
      <right/>
      <top/>
      <bottom style="thin">
        <color indexed="64"/>
      </bottom>
      <diagonal/>
    </border>
    <border>
      <left style="thin">
        <color indexed="64"/>
      </left>
      <right/>
      <top style="thin">
        <color indexed="64"/>
      </top>
      <bottom style="thin">
        <color indexed="64"/>
      </bottom>
      <diagonal/>
    </border>
    <border>
      <left/>
      <right style="thick">
        <color theme="2"/>
      </right>
      <top style="thick">
        <color theme="2" tint="-0.749961851863155"/>
      </top>
      <bottom style="thin">
        <color theme="2" tint="-0.499984740745262"/>
      </bottom>
      <diagonal/>
    </border>
    <border>
      <left/>
      <right style="thick">
        <color theme="2"/>
      </right>
      <top style="thin">
        <color theme="2" tint="-0.499984740745262"/>
      </top>
      <bottom style="thin">
        <color theme="2" tint="-0.499984740745262"/>
      </bottom>
      <diagonal/>
    </border>
    <border>
      <left/>
      <right style="medium">
        <color theme="2"/>
      </right>
      <top/>
      <bottom style="thick">
        <color theme="2" tint="-0.749961851863155"/>
      </bottom>
      <diagonal/>
    </border>
    <border>
      <left/>
      <right style="thin">
        <color auto="1"/>
      </right>
      <top style="thin">
        <color auto="1"/>
      </top>
      <bottom style="thin">
        <color theme="2" tint="-0.499984740745262"/>
      </bottom>
      <diagonal/>
    </border>
    <border>
      <left style="thin">
        <color indexed="64"/>
      </left>
      <right style="thin">
        <color indexed="64"/>
      </right>
      <top style="thin">
        <color indexed="64"/>
      </top>
      <bottom style="thin">
        <color theme="2" tint="-0.499984740745262"/>
      </bottom>
      <diagonal/>
    </border>
    <border>
      <left/>
      <right/>
      <top/>
      <bottom style="thin">
        <color theme="2" tint="-0.499984740745262"/>
      </bottom>
      <diagonal/>
    </border>
    <border>
      <left/>
      <right style="thin">
        <color auto="1"/>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auto="1"/>
      </right>
      <top style="thin">
        <color theme="2" tint="-0.499984740745262"/>
      </top>
      <bottom style="thin">
        <color auto="1"/>
      </bottom>
      <diagonal/>
    </border>
    <border>
      <left style="thin">
        <color indexed="64"/>
      </left>
      <right style="thin">
        <color indexed="64"/>
      </right>
      <top style="thin">
        <color theme="2" tint="-0.499984740745262"/>
      </top>
      <bottom style="thin">
        <color indexed="64"/>
      </bottom>
      <diagonal/>
    </border>
    <border>
      <left/>
      <right/>
      <top style="thin">
        <color theme="2" tint="-0.499984740745262"/>
      </top>
      <bottom/>
      <diagonal/>
    </border>
    <border>
      <left/>
      <right style="thick">
        <color theme="2"/>
      </right>
      <top style="thin">
        <color theme="2" tint="-0.499984740745262"/>
      </top>
      <bottom style="thick">
        <color theme="2"/>
      </bottom>
      <diagonal/>
    </border>
    <border>
      <left style="thick">
        <color theme="2" tint="-0.749961851863155"/>
      </left>
      <right style="thick">
        <color theme="2"/>
      </right>
      <top/>
      <bottom style="thick">
        <color theme="2" tint="-0.749961851863155"/>
      </bottom>
      <diagonal/>
    </border>
    <border>
      <left/>
      <right/>
      <top style="double">
        <color theme="2" tint="-0.89992980742820516"/>
      </top>
      <bottom/>
      <diagonal/>
    </border>
    <border>
      <left style="thin">
        <color indexed="64"/>
      </left>
      <right style="thin">
        <color indexed="64"/>
      </right>
      <top style="double">
        <color theme="2" tint="-0.89992980742820516"/>
      </top>
      <bottom/>
      <diagonal/>
    </border>
    <border>
      <left/>
      <right style="medium">
        <color auto="1"/>
      </right>
      <top/>
      <bottom style="thin">
        <color auto="1"/>
      </bottom>
      <diagonal/>
    </border>
    <border>
      <left style="thin">
        <color auto="1"/>
      </left>
      <right/>
      <top style="thick">
        <color auto="1"/>
      </top>
      <bottom style="thin">
        <color auto="1"/>
      </bottom>
      <diagonal/>
    </border>
    <border>
      <left style="thin">
        <color auto="1"/>
      </left>
      <right/>
      <top style="double">
        <color theme="2" tint="-0.89992980742820516"/>
      </top>
      <bottom/>
      <diagonal/>
    </border>
    <border>
      <left style="thin">
        <color auto="1"/>
      </left>
      <right/>
      <top style="thin">
        <color auto="1"/>
      </top>
      <bottom style="double">
        <color theme="2" tint="-0.89992980742820516"/>
      </bottom>
      <diagonal/>
    </border>
    <border>
      <left style="thick">
        <color theme="2" tint="-0.749961851863155"/>
      </left>
      <right/>
      <top style="thick">
        <color theme="2"/>
      </top>
      <bottom/>
      <diagonal/>
    </border>
    <border>
      <left/>
      <right style="thick">
        <color theme="2"/>
      </right>
      <top style="thick">
        <color theme="2"/>
      </top>
      <bottom/>
      <diagonal/>
    </border>
    <border>
      <left/>
      <right style="thin">
        <color rgb="FF000000"/>
      </right>
      <top/>
      <bottom/>
      <diagonal/>
    </border>
    <border>
      <left/>
      <right/>
      <top/>
      <bottom style="thick">
        <color theme="2"/>
      </bottom>
      <diagonal/>
    </border>
    <border>
      <left/>
      <right style="thin">
        <color auto="1"/>
      </right>
      <top style="thick">
        <color auto="1"/>
      </top>
      <bottom style="thin">
        <color indexed="64"/>
      </bottom>
      <diagonal/>
    </border>
    <border>
      <left/>
      <right style="thin">
        <color auto="1"/>
      </right>
      <top style="double">
        <color theme="2" tint="-0.89992980742820516"/>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indexed="64"/>
      </bottom>
      <diagonal/>
    </border>
    <border>
      <left style="thin">
        <color auto="1"/>
      </left>
      <right style="thin">
        <color auto="1"/>
      </right>
      <top style="thin">
        <color auto="1"/>
      </top>
      <bottom style="double">
        <color theme="2" tint="-0.89992980742820516"/>
      </bottom>
      <diagonal/>
    </border>
    <border>
      <left/>
      <right style="thick">
        <color theme="2"/>
      </right>
      <top style="thick">
        <color theme="2" tint="-0.749961851863155"/>
      </top>
      <bottom style="thick">
        <color theme="2" tint="-0.749961851863155"/>
      </bottom>
      <diagonal/>
    </border>
    <border>
      <left style="thick">
        <color theme="2" tint="-0.749961851863155"/>
      </left>
      <right style="medium">
        <color theme="2"/>
      </right>
      <top style="thick">
        <color theme="2"/>
      </top>
      <bottom style="thick">
        <color theme="2" tint="-0.749961851863155"/>
      </bottom>
      <diagonal/>
    </border>
    <border>
      <left/>
      <right/>
      <top style="thin">
        <color auto="1"/>
      </top>
      <bottom style="thin">
        <color auto="1"/>
      </bottom>
      <diagonal/>
    </border>
    <border>
      <left style="thick">
        <color theme="2" tint="-0.749961851863155"/>
      </left>
      <right style="medium">
        <color theme="2"/>
      </right>
      <top style="thin">
        <color theme="2" tint="-0.749961851863155"/>
      </top>
      <bottom/>
      <diagonal/>
    </border>
    <border>
      <left style="thick">
        <color theme="2" tint="-0.749961851863155"/>
      </left>
      <right style="medium">
        <color theme="2" tint="-9.9917600024414813E-2"/>
      </right>
      <top/>
      <bottom style="medium">
        <color theme="2" tint="-0.749961851863155"/>
      </bottom>
      <diagonal/>
    </border>
    <border>
      <left style="thick">
        <color theme="2" tint="-0.749961851863155"/>
      </left>
      <right style="thick">
        <color theme="2"/>
      </right>
      <top style="thick">
        <color theme="2"/>
      </top>
      <bottom style="thin">
        <color theme="2" tint="-0.749961851863155"/>
      </bottom>
      <diagonal/>
    </border>
    <border>
      <left style="thick">
        <color theme="2" tint="-0.749961851863155"/>
      </left>
      <right/>
      <top style="thick">
        <color theme="2"/>
      </top>
      <bottom style="thick">
        <color theme="2" tint="-0.749961851863155"/>
      </bottom>
      <diagonal/>
    </border>
    <border>
      <left/>
      <right/>
      <top/>
      <bottom style="thick">
        <color auto="1"/>
      </bottom>
      <diagonal/>
    </border>
    <border>
      <left/>
      <right style="thin">
        <color indexed="64"/>
      </right>
      <top/>
      <bottom style="thick">
        <color auto="1"/>
      </bottom>
      <diagonal/>
    </border>
    <border>
      <left style="thin">
        <color auto="1"/>
      </left>
      <right/>
      <top/>
      <bottom style="thick">
        <color auto="1"/>
      </bottom>
      <diagonal/>
    </border>
    <border>
      <left/>
      <right/>
      <top style="thick">
        <color theme="2"/>
      </top>
      <bottom style="thick">
        <color theme="2" tint="-0.749961851863155"/>
      </bottom>
      <diagonal/>
    </border>
    <border>
      <left/>
      <right style="thin">
        <color theme="2" tint="-0.749961851863155"/>
      </right>
      <top style="thick">
        <color theme="2"/>
      </top>
      <bottom style="thick">
        <color theme="2" tint="-0.749961851863155"/>
      </bottom>
      <diagonal/>
    </border>
    <border>
      <left style="thin">
        <color theme="2" tint="-0.749961851863155"/>
      </left>
      <right/>
      <top style="thick">
        <color theme="2"/>
      </top>
      <bottom style="thick">
        <color theme="2" tint="-0.749961851863155"/>
      </bottom>
      <diagonal/>
    </border>
    <border>
      <left style="thin">
        <color auto="1"/>
      </left>
      <right style="thin">
        <color auto="1"/>
      </right>
      <top style="thick">
        <color theme="2"/>
      </top>
      <bottom style="thick">
        <color theme="2" tint="-0.749961851863155"/>
      </bottom>
      <diagonal/>
    </border>
    <border>
      <left/>
      <right style="thin">
        <color theme="2" tint="-0.89996032593768116"/>
      </right>
      <top style="thick">
        <color theme="2"/>
      </top>
      <bottom style="thick">
        <color theme="2" tint="-0.749961851863155"/>
      </bottom>
      <diagonal/>
    </border>
    <border>
      <left/>
      <right style="thick">
        <color theme="2" tint="-0.749961851863155"/>
      </right>
      <top/>
      <bottom style="thick">
        <color theme="2"/>
      </bottom>
      <diagonal/>
    </border>
    <border>
      <left style="thick">
        <color theme="2" tint="-0.749961851863155"/>
      </left>
      <right style="thick">
        <color theme="2"/>
      </right>
      <top style="thick">
        <color theme="2"/>
      </top>
      <bottom/>
      <diagonal/>
    </border>
    <border>
      <left style="thick">
        <color theme="2" tint="-0.749961851863155"/>
      </left>
      <right style="thick">
        <color theme="2"/>
      </right>
      <top/>
      <bottom/>
      <diagonal/>
    </border>
    <border>
      <left style="thick">
        <color theme="2" tint="-0.749961851863155"/>
      </left>
      <right style="thick">
        <color theme="2"/>
      </right>
      <top style="double">
        <color theme="2" tint="-0.89992980742820516"/>
      </top>
      <bottom/>
      <diagonal/>
    </border>
    <border>
      <left/>
      <right style="thin">
        <color auto="1"/>
      </right>
      <top/>
      <bottom/>
      <diagonal/>
    </border>
    <border>
      <left/>
      <right style="thick">
        <color theme="2"/>
      </right>
      <top/>
      <bottom style="thin">
        <color theme="2" tint="-0.499984740745262"/>
      </bottom>
      <diagonal/>
    </border>
    <border>
      <left style="thick">
        <color theme="2"/>
      </left>
      <right style="thin">
        <color theme="2" tint="-0.89996032593768116"/>
      </right>
      <top style="thick">
        <color theme="2"/>
      </top>
      <bottom style="thin">
        <color theme="2"/>
      </bottom>
      <diagonal/>
    </border>
    <border>
      <left style="thick">
        <color theme="2"/>
      </left>
      <right style="thin">
        <color theme="2" tint="-0.89996032593768116"/>
      </right>
      <top style="thin">
        <color theme="2"/>
      </top>
      <bottom style="thin">
        <color theme="2"/>
      </bottom>
      <diagonal/>
    </border>
    <border>
      <left style="thin">
        <color theme="2" tint="-0.89996032593768116"/>
      </left>
      <right/>
      <top style="thick">
        <color theme="2"/>
      </top>
      <bottom style="thick">
        <color theme="2" tint="-0.749961851863155"/>
      </bottom>
      <diagonal/>
    </border>
    <border>
      <left style="thick">
        <color theme="2"/>
      </left>
      <right style="medium">
        <color theme="2" tint="-0.89996032593768116"/>
      </right>
      <top style="thick">
        <color theme="2"/>
      </top>
      <bottom/>
      <diagonal/>
    </border>
    <border>
      <left style="thick">
        <color theme="2"/>
      </left>
      <right style="medium">
        <color theme="2" tint="-0.89996032593768116"/>
      </right>
      <top/>
      <bottom style="thick">
        <color theme="2"/>
      </bottom>
      <diagonal/>
    </border>
    <border>
      <left style="thick">
        <color theme="2"/>
      </left>
      <right style="medium">
        <color theme="2" tint="-0.749961851863155"/>
      </right>
      <top style="thick">
        <color theme="2"/>
      </top>
      <bottom/>
      <diagonal/>
    </border>
    <border>
      <left style="thick">
        <color theme="2"/>
      </left>
      <right style="medium">
        <color theme="2" tint="-0.749961851863155"/>
      </right>
      <top/>
      <bottom/>
      <diagonal/>
    </border>
    <border>
      <left style="thick">
        <color theme="2" tint="-0.89996032593768116"/>
      </left>
      <right style="thick">
        <color theme="2"/>
      </right>
      <top style="thick">
        <color theme="2" tint="-0.89996032593768116"/>
      </top>
      <bottom style="thin">
        <color theme="2" tint="-0.499984740745262"/>
      </bottom>
      <diagonal/>
    </border>
    <border>
      <left style="thick">
        <color theme="2" tint="-0.89996032593768116"/>
      </left>
      <right style="thick">
        <color theme="2"/>
      </right>
      <top style="thin">
        <color theme="2" tint="-0.499984740745262"/>
      </top>
      <bottom style="thin">
        <color theme="2" tint="-0.499984740745262"/>
      </bottom>
      <diagonal/>
    </border>
    <border>
      <left style="thick">
        <color theme="2" tint="-0.89996032593768116"/>
      </left>
      <right style="thick">
        <color theme="2"/>
      </right>
      <top style="thin">
        <color theme="2" tint="-0.499984740745262"/>
      </top>
      <bottom style="thick">
        <color theme="2"/>
      </bottom>
      <diagonal/>
    </border>
    <border>
      <left style="thin">
        <color theme="2" tint="-0.89996032593768116"/>
      </left>
      <right style="thick">
        <color theme="2" tint="-0.89996032593768116"/>
      </right>
      <top style="thick">
        <color theme="2"/>
      </top>
      <bottom style="thin">
        <color theme="2"/>
      </bottom>
      <diagonal/>
    </border>
    <border>
      <left style="thin">
        <color theme="2" tint="-0.89996032593768116"/>
      </left>
      <right style="thick">
        <color theme="2" tint="-0.89996032593768116"/>
      </right>
      <top style="thin">
        <color theme="2"/>
      </top>
      <bottom style="thin">
        <color theme="2"/>
      </bottom>
      <diagonal/>
    </border>
    <border>
      <left style="thick">
        <color theme="2" tint="-0.749961851863155"/>
      </left>
      <right/>
      <top/>
      <bottom style="thick">
        <color theme="2"/>
      </bottom>
      <diagonal/>
    </border>
    <border>
      <left/>
      <right style="thick">
        <color theme="2"/>
      </right>
      <top/>
      <bottom style="thick">
        <color theme="2"/>
      </bottom>
      <diagonal/>
    </border>
    <border>
      <left style="medium">
        <color theme="2"/>
      </left>
      <right/>
      <top style="medium">
        <color theme="2"/>
      </top>
      <bottom/>
      <diagonal/>
    </border>
    <border>
      <left style="medium">
        <color theme="2"/>
      </left>
      <right/>
      <top/>
      <bottom style="medium">
        <color theme="2" tint="-0.749961851863155"/>
      </bottom>
      <diagonal/>
    </border>
    <border>
      <left/>
      <right style="medium">
        <color theme="2" tint="-9.9948118533890809E-2"/>
      </right>
      <top style="medium">
        <color theme="2"/>
      </top>
      <bottom/>
      <diagonal/>
    </border>
    <border>
      <left/>
      <right style="medium">
        <color theme="2" tint="-9.9948118533890809E-2"/>
      </right>
      <top/>
      <bottom style="medium">
        <color theme="2" tint="-0.749961851863155"/>
      </bottom>
      <diagonal/>
    </border>
    <border>
      <left style="thick">
        <color theme="2" tint="-0.749961851863155"/>
      </left>
      <right style="thick">
        <color theme="2" tint="-0.499984740745262"/>
      </right>
      <top style="thick">
        <color theme="2" tint="-0.749961851863155"/>
      </top>
      <bottom style="thick">
        <color theme="2" tint="-0.499984740745262"/>
      </bottom>
      <diagonal/>
    </border>
    <border>
      <left/>
      <right style="thick">
        <color theme="2" tint="-0.749961851863155"/>
      </right>
      <top style="thick">
        <color theme="2"/>
      </top>
      <bottom/>
      <diagonal/>
    </border>
    <border>
      <left/>
      <right style="thick">
        <color theme="2" tint="-0.89996032593768116"/>
      </right>
      <top style="thick">
        <color theme="2"/>
      </top>
      <bottom/>
      <diagonal/>
    </border>
    <border>
      <left/>
      <right style="thick">
        <color theme="2" tint="-0.89996032593768116"/>
      </right>
      <top/>
      <bottom/>
      <diagonal/>
    </border>
    <border>
      <left/>
      <right style="thick">
        <color theme="2" tint="-0.89996032593768116"/>
      </right>
      <top/>
      <bottom style="thick">
        <color theme="2" tint="-0.749961851863155"/>
      </bottom>
      <diagonal/>
    </border>
    <border>
      <left style="medium">
        <color theme="2"/>
      </left>
      <right style="medium">
        <color theme="2" tint="-0.89996032593768116"/>
      </right>
      <top style="medium">
        <color theme="2"/>
      </top>
      <bottom style="thin">
        <color indexed="64"/>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000000"/>
      </right>
      <top/>
      <bottom style="thin">
        <color indexed="64"/>
      </bottom>
      <diagonal/>
    </border>
    <border>
      <left style="double">
        <color auto="1"/>
      </left>
      <right/>
      <top/>
      <bottom/>
      <diagonal/>
    </border>
    <border>
      <left style="double">
        <color auto="1"/>
      </left>
      <right/>
      <top style="thin">
        <color auto="1"/>
      </top>
      <bottom style="thin">
        <color auto="1"/>
      </bottom>
      <diagonal/>
    </border>
    <border>
      <left style="double">
        <color auto="1"/>
      </left>
      <right/>
      <top style="thin">
        <color auto="1"/>
      </top>
      <bottom/>
      <diagonal/>
    </border>
    <border>
      <left style="medium">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double">
        <color auto="1"/>
      </left>
      <right/>
      <top style="thin">
        <color auto="1"/>
      </top>
      <bottom style="thin">
        <color auto="1"/>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medium">
        <color auto="1"/>
      </left>
      <right style="medium">
        <color indexed="64"/>
      </right>
      <top/>
      <bottom/>
      <diagonal/>
    </border>
    <border>
      <left style="medium">
        <color indexed="64"/>
      </left>
      <right/>
      <top style="thin">
        <color indexed="64"/>
      </top>
      <bottom style="medium">
        <color auto="1"/>
      </bottom>
      <diagonal/>
    </border>
    <border>
      <left/>
      <right/>
      <top style="thin">
        <color auto="1"/>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s>
  <cellStyleXfs count="6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5" fillId="0" borderId="0"/>
    <xf numFmtId="0" fontId="5" fillId="0" borderId="0"/>
    <xf numFmtId="0" fontId="24" fillId="0" borderId="0"/>
    <xf numFmtId="0" fontId="5"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8" fillId="0" borderId="0"/>
    <xf numFmtId="0" fontId="42" fillId="0" borderId="0" applyNumberFormat="0" applyFill="0" applyBorder="0" applyAlignment="0" applyProtection="0"/>
    <xf numFmtId="44" fontId="54" fillId="0" borderId="0" applyFont="0" applyFill="0" applyBorder="0" applyAlignment="0" applyProtection="0"/>
    <xf numFmtId="9" fontId="54" fillId="0" borderId="0" applyFont="0" applyFill="0" applyBorder="0" applyAlignment="0" applyProtection="0"/>
    <xf numFmtId="43" fontId="68" fillId="0" borderId="0" applyFont="0" applyFill="0" applyBorder="0" applyAlignment="0" applyProtection="0"/>
    <xf numFmtId="0" fontId="70" fillId="0" borderId="0" applyNumberFormat="0" applyFill="0" applyBorder="0" applyAlignment="0" applyProtection="0"/>
    <xf numFmtId="0" fontId="9" fillId="20" borderId="140" applyNumberFormat="0" applyAlignment="0" applyProtection="0"/>
    <xf numFmtId="0" fontId="9" fillId="20" borderId="136" applyNumberFormat="0" applyAlignment="0" applyProtection="0"/>
    <xf numFmtId="0" fontId="16" fillId="7" borderId="140" applyNumberFormat="0" applyAlignment="0" applyProtection="0"/>
    <xf numFmtId="0" fontId="19" fillId="20" borderId="142" applyNumberFormat="0" applyAlignment="0" applyProtection="0"/>
    <xf numFmtId="0" fontId="16" fillId="7" borderId="136" applyNumberFormat="0" applyAlignment="0" applyProtection="0"/>
    <xf numFmtId="0" fontId="5" fillId="23" borderId="137" applyNumberFormat="0" applyFont="0" applyAlignment="0" applyProtection="0"/>
    <xf numFmtId="0" fontId="19" fillId="20" borderId="138" applyNumberFormat="0" applyAlignment="0" applyProtection="0"/>
    <xf numFmtId="0" fontId="21" fillId="0" borderId="139" applyNumberFormat="0" applyFill="0" applyAlignment="0" applyProtection="0"/>
    <xf numFmtId="0" fontId="1" fillId="0" borderId="0"/>
    <xf numFmtId="0" fontId="21" fillId="0" borderId="143" applyNumberFormat="0" applyFill="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23" borderId="141" applyNumberFormat="0" applyFont="0" applyAlignment="0" applyProtection="0"/>
  </cellStyleXfs>
  <cellXfs count="541">
    <xf numFmtId="0" fontId="0" fillId="0" borderId="0" xfId="0"/>
    <xf numFmtId="0" fontId="2" fillId="0" borderId="0" xfId="0" applyFont="1"/>
    <xf numFmtId="0" fontId="4" fillId="0" borderId="0" xfId="0" applyFont="1" applyAlignment="1">
      <alignment horizontal="center"/>
    </xf>
    <xf numFmtId="0" fontId="5" fillId="0" borderId="0" xfId="0" applyFont="1"/>
    <xf numFmtId="0" fontId="26" fillId="0" borderId="0" xfId="0" applyFont="1" applyAlignment="1">
      <alignment horizontal="center"/>
    </xf>
    <xf numFmtId="0" fontId="0" fillId="24" borderId="0" xfId="0" applyFill="1" applyAlignment="1">
      <alignment horizontal="center" vertical="center"/>
    </xf>
    <xf numFmtId="0" fontId="0" fillId="24" borderId="13" xfId="0" applyFill="1" applyBorder="1" applyAlignment="1">
      <alignment horizontal="center"/>
    </xf>
    <xf numFmtId="0" fontId="0" fillId="0" borderId="0" xfId="0" applyAlignment="1">
      <alignment horizontal="center"/>
    </xf>
    <xf numFmtId="166" fontId="0" fillId="0" borderId="0" xfId="0" applyNumberFormat="1" applyProtection="1">
      <protection locked="0"/>
    </xf>
    <xf numFmtId="0" fontId="0" fillId="0" borderId="0" xfId="0" applyProtection="1">
      <protection locked="0"/>
    </xf>
    <xf numFmtId="164" fontId="0" fillId="0" borderId="0" xfId="0" applyNumberFormat="1" applyProtection="1">
      <protection locked="0"/>
    </xf>
    <xf numFmtId="10" fontId="0" fillId="0" borderId="0" xfId="0" applyNumberFormat="1" applyProtection="1">
      <protection locked="0"/>
    </xf>
    <xf numFmtId="49" fontId="0" fillId="0" borderId="0" xfId="0" applyNumberFormat="1" applyProtection="1">
      <protection locked="0"/>
    </xf>
    <xf numFmtId="0" fontId="30" fillId="0" borderId="0" xfId="0" applyFont="1"/>
    <xf numFmtId="44" fontId="0" fillId="0" borderId="0" xfId="50" applyFont="1" applyProtection="1">
      <protection locked="0"/>
    </xf>
    <xf numFmtId="44" fontId="63" fillId="0" borderId="0" xfId="50" applyFont="1" applyProtection="1">
      <protection locked="0"/>
    </xf>
    <xf numFmtId="0" fontId="0" fillId="26" borderId="0" xfId="0" applyFill="1" applyAlignment="1">
      <alignment horizontal="left"/>
    </xf>
    <xf numFmtId="0" fontId="0" fillId="26" borderId="0" xfId="0" applyFill="1"/>
    <xf numFmtId="164" fontId="63" fillId="0" borderId="0" xfId="50" applyNumberFormat="1" applyFont="1" applyProtection="1">
      <protection locked="0"/>
    </xf>
    <xf numFmtId="49" fontId="2" fillId="0" borderId="0" xfId="0" applyNumberFormat="1" applyFont="1"/>
    <xf numFmtId="0" fontId="0" fillId="0" borderId="12" xfId="0" applyBorder="1"/>
    <xf numFmtId="0" fontId="0" fillId="0" borderId="12" xfId="0" applyBorder="1" applyAlignment="1">
      <alignment horizontal="center"/>
    </xf>
    <xf numFmtId="49" fontId="0" fillId="0" borderId="0" xfId="50" applyNumberFormat="1" applyFont="1" applyProtection="1">
      <protection locked="0"/>
    </xf>
    <xf numFmtId="49" fontId="63" fillId="0" borderId="0" xfId="50" applyNumberFormat="1" applyFont="1" applyProtection="1">
      <protection locked="0"/>
    </xf>
    <xf numFmtId="49" fontId="4" fillId="0" borderId="0" xfId="0" applyNumberFormat="1" applyFont="1" applyAlignment="1" applyProtection="1">
      <alignment horizontal="left"/>
      <protection locked="0"/>
    </xf>
    <xf numFmtId="49" fontId="5" fillId="0" borderId="0" xfId="0" applyNumberFormat="1" applyFont="1" applyAlignment="1">
      <alignment horizontal="left"/>
    </xf>
    <xf numFmtId="49" fontId="27" fillId="0" borderId="0" xfId="0" applyNumberFormat="1" applyFont="1" applyAlignment="1" applyProtection="1">
      <alignment horizontal="left"/>
      <protection locked="0"/>
    </xf>
    <xf numFmtId="49" fontId="64" fillId="0" borderId="0" xfId="0" applyNumberFormat="1" applyFont="1" applyAlignment="1" applyProtection="1">
      <alignment horizontal="left"/>
      <protection locked="0"/>
    </xf>
    <xf numFmtId="49" fontId="2" fillId="0" borderId="0" xfId="0" applyNumberFormat="1" applyFont="1" applyAlignment="1" applyProtection="1">
      <alignment horizontal="left"/>
      <protection locked="0"/>
    </xf>
    <xf numFmtId="44" fontId="0" fillId="0" borderId="0" xfId="0" applyNumberFormat="1"/>
    <xf numFmtId="0" fontId="27" fillId="0" borderId="0" xfId="52" applyNumberFormat="1" applyFont="1" applyAlignment="1" applyProtection="1">
      <alignment horizontal="left"/>
      <protection locked="0"/>
    </xf>
    <xf numFmtId="1" fontId="63" fillId="0" borderId="0" xfId="50" applyNumberFormat="1" applyFont="1" applyProtection="1">
      <protection locked="0"/>
    </xf>
    <xf numFmtId="8" fontId="30" fillId="25" borderId="121" xfId="48" applyNumberFormat="1" applyFont="1" applyFill="1" applyBorder="1" applyAlignment="1">
      <alignment horizontal="center"/>
    </xf>
    <xf numFmtId="8" fontId="30" fillId="25" borderId="122" xfId="48" applyNumberFormat="1" applyFont="1" applyFill="1" applyBorder="1" applyAlignment="1">
      <alignment horizontal="center"/>
    </xf>
    <xf numFmtId="49" fontId="5" fillId="0" borderId="0" xfId="0" applyNumberFormat="1" applyFont="1" applyAlignment="1" applyProtection="1">
      <alignment horizontal="right"/>
      <protection locked="0"/>
    </xf>
    <xf numFmtId="0" fontId="32" fillId="0" borderId="0" xfId="48" applyFont="1"/>
    <xf numFmtId="0" fontId="39" fillId="0" borderId="0" xfId="48" applyFont="1"/>
    <xf numFmtId="10" fontId="39" fillId="0" borderId="0" xfId="48" applyNumberFormat="1" applyFont="1"/>
    <xf numFmtId="0" fontId="39" fillId="0" borderId="0" xfId="48" applyFont="1" applyAlignment="1">
      <alignment horizontal="left" vertical="center" indent="2"/>
    </xf>
    <xf numFmtId="0" fontId="40" fillId="0" borderId="0" xfId="48" applyFont="1" applyAlignment="1">
      <alignment horizontal="center" vertical="center" wrapText="1"/>
    </xf>
    <xf numFmtId="0" fontId="40" fillId="0" borderId="15" xfId="48" applyFont="1" applyBorder="1" applyAlignment="1">
      <alignment horizontal="center" vertical="center" wrapText="1"/>
    </xf>
    <xf numFmtId="0" fontId="39" fillId="0" borderId="0" xfId="48" applyFont="1" applyAlignment="1">
      <alignment wrapText="1"/>
    </xf>
    <xf numFmtId="10" fontId="39" fillId="0" borderId="0" xfId="48" applyNumberFormat="1" applyFont="1" applyAlignment="1">
      <alignment wrapText="1"/>
    </xf>
    <xf numFmtId="0" fontId="61" fillId="0" borderId="0" xfId="48" applyFont="1" applyAlignment="1">
      <alignment horizontal="left" vertical="center"/>
    </xf>
    <xf numFmtId="0" fontId="59" fillId="0" borderId="0" xfId="48" applyFont="1" applyAlignment="1">
      <alignment vertical="center"/>
    </xf>
    <xf numFmtId="3" fontId="39" fillId="0" borderId="0" xfId="48" applyNumberFormat="1" applyFont="1"/>
    <xf numFmtId="0" fontId="39" fillId="0" borderId="0" xfId="48" applyFont="1" applyAlignment="1">
      <alignment horizontal="left" vertical="center" indent="3"/>
    </xf>
    <xf numFmtId="9" fontId="39" fillId="0" borderId="0" xfId="48" applyNumberFormat="1" applyFont="1"/>
    <xf numFmtId="0" fontId="45" fillId="0" borderId="0" xfId="49" applyFont="1" applyFill="1" applyAlignment="1">
      <alignment wrapText="1"/>
    </xf>
    <xf numFmtId="0" fontId="44" fillId="0" borderId="0" xfId="48" applyFont="1"/>
    <xf numFmtId="4" fontId="39" fillId="0" borderId="0" xfId="48" applyNumberFormat="1" applyFont="1"/>
    <xf numFmtId="6" fontId="39" fillId="0" borderId="0" xfId="48" applyNumberFormat="1" applyFont="1"/>
    <xf numFmtId="0" fontId="47" fillId="0" borderId="0" xfId="48" applyFont="1" applyAlignment="1">
      <alignment horizontal="left" vertical="center"/>
    </xf>
    <xf numFmtId="0" fontId="46" fillId="0" borderId="0" xfId="48" applyFont="1" applyAlignment="1">
      <alignment vertical="center"/>
    </xf>
    <xf numFmtId="6" fontId="46" fillId="0" borderId="0" xfId="48" applyNumberFormat="1" applyFont="1"/>
    <xf numFmtId="0" fontId="30" fillId="27" borderId="0" xfId="0" applyFont="1" applyFill="1" applyProtection="1">
      <protection hidden="1"/>
    </xf>
    <xf numFmtId="0" fontId="0" fillId="27" borderId="0" xfId="0" applyFill="1" applyAlignment="1" applyProtection="1">
      <alignment vertical="top" wrapText="1"/>
      <protection hidden="1"/>
    </xf>
    <xf numFmtId="0" fontId="0" fillId="27" borderId="0" xfId="0" applyFill="1" applyProtection="1">
      <protection hidden="1"/>
    </xf>
    <xf numFmtId="0" fontId="5" fillId="27" borderId="0" xfId="0" applyFont="1" applyFill="1" applyAlignment="1" applyProtection="1">
      <alignment vertical="top" wrapText="1"/>
      <protection hidden="1"/>
    </xf>
    <xf numFmtId="0" fontId="0" fillId="27" borderId="0" xfId="0" applyFill="1"/>
    <xf numFmtId="44" fontId="30" fillId="27" borderId="0" xfId="50" applyFont="1" applyFill="1" applyBorder="1" applyAlignment="1" applyProtection="1">
      <alignment horizontal="left" vertical="center"/>
    </xf>
    <xf numFmtId="0" fontId="30" fillId="27" borderId="0" xfId="0" applyFont="1" applyFill="1"/>
    <xf numFmtId="0" fontId="34" fillId="27" borderId="0" xfId="0" applyFont="1" applyFill="1" applyProtection="1">
      <protection hidden="1"/>
    </xf>
    <xf numFmtId="0" fontId="5" fillId="27" borderId="0" xfId="0" applyFont="1" applyFill="1" applyAlignment="1" applyProtection="1">
      <alignment wrapText="1"/>
      <protection hidden="1"/>
    </xf>
    <xf numFmtId="0" fontId="30" fillId="28" borderId="0" xfId="0" applyFont="1" applyFill="1"/>
    <xf numFmtId="0" fontId="60" fillId="28" borderId="0" xfId="0" applyFont="1" applyFill="1"/>
    <xf numFmtId="0" fontId="84" fillId="28" borderId="0" xfId="0" applyFont="1" applyFill="1" applyAlignment="1">
      <alignment wrapText="1"/>
    </xf>
    <xf numFmtId="0" fontId="30" fillId="28" borderId="0" xfId="0" applyFont="1" applyFill="1" applyAlignment="1">
      <alignment horizontal="center"/>
    </xf>
    <xf numFmtId="0" fontId="30" fillId="28" borderId="0" xfId="0" applyFont="1" applyFill="1" applyProtection="1">
      <protection hidden="1"/>
    </xf>
    <xf numFmtId="0" fontId="34" fillId="28" borderId="0" xfId="0" applyFont="1" applyFill="1"/>
    <xf numFmtId="0" fontId="0" fillId="28" borderId="0" xfId="0" applyFill="1"/>
    <xf numFmtId="44" fontId="0" fillId="28" borderId="0" xfId="0" applyNumberFormat="1" applyFill="1"/>
    <xf numFmtId="0" fontId="5" fillId="28" borderId="0" xfId="0" applyFont="1" applyFill="1"/>
    <xf numFmtId="0" fontId="43" fillId="28" borderId="0" xfId="48" applyFont="1" applyFill="1" applyAlignment="1">
      <alignment vertical="center" wrapText="1"/>
    </xf>
    <xf numFmtId="0" fontId="39" fillId="28" borderId="0" xfId="48" applyFont="1" applyFill="1"/>
    <xf numFmtId="44" fontId="35" fillId="28" borderId="0" xfId="50" applyFont="1" applyFill="1" applyBorder="1" applyProtection="1">
      <protection locked="0"/>
    </xf>
    <xf numFmtId="44" fontId="35" fillId="28" borderId="0" xfId="50" applyFont="1" applyFill="1" applyBorder="1"/>
    <xf numFmtId="0" fontId="62" fillId="28" borderId="0" xfId="48" applyFont="1" applyFill="1"/>
    <xf numFmtId="164" fontId="39" fillId="28" borderId="0" xfId="48" applyNumberFormat="1" applyFont="1" applyFill="1"/>
    <xf numFmtId="164" fontId="62" fillId="28" borderId="0" xfId="48" applyNumberFormat="1" applyFont="1" applyFill="1"/>
    <xf numFmtId="0" fontId="62" fillId="28" borderId="0" xfId="48" applyFont="1" applyFill="1" applyAlignment="1">
      <alignment horizontal="left" vertical="center"/>
    </xf>
    <xf numFmtId="0" fontId="46" fillId="28" borderId="0" xfId="48" applyFont="1" applyFill="1"/>
    <xf numFmtId="0" fontId="89" fillId="28" borderId="0" xfId="48" applyFont="1" applyFill="1"/>
    <xf numFmtId="0" fontId="90" fillId="28" borderId="0" xfId="0" applyFont="1" applyFill="1" applyAlignment="1">
      <alignment vertical="center" wrapText="1"/>
    </xf>
    <xf numFmtId="10" fontId="31" fillId="28" borderId="0" xfId="0" applyNumberFormat="1" applyFont="1" applyFill="1" applyAlignment="1">
      <alignment vertical="center" wrapText="1"/>
    </xf>
    <xf numFmtId="10" fontId="91" fillId="28" borderId="0" xfId="0" applyNumberFormat="1" applyFont="1" applyFill="1" applyAlignment="1">
      <alignment vertical="center" wrapText="1"/>
    </xf>
    <xf numFmtId="0" fontId="70" fillId="28" borderId="0" xfId="53" applyFill="1" applyBorder="1"/>
    <xf numFmtId="0" fontId="73" fillId="28" borderId="0" xfId="0" applyFont="1" applyFill="1" applyAlignment="1">
      <alignment horizontal="left" vertical="center" wrapText="1"/>
    </xf>
    <xf numFmtId="0" fontId="74" fillId="28" borderId="0" xfId="0" applyFont="1" applyFill="1" applyAlignment="1">
      <alignment horizontal="center" vertical="center" wrapText="1"/>
    </xf>
    <xf numFmtId="8" fontId="71" fillId="28" borderId="0" xfId="0" applyNumberFormat="1" applyFont="1" applyFill="1" applyAlignment="1" applyProtection="1">
      <alignment horizontal="center" vertical="center" wrapText="1"/>
      <protection locked="0"/>
    </xf>
    <xf numFmtId="0" fontId="24" fillId="28" borderId="0" xfId="0" applyFont="1" applyFill="1" applyAlignment="1">
      <alignment vertical="top" wrapText="1"/>
    </xf>
    <xf numFmtId="0" fontId="72" fillId="28" borderId="0" xfId="0" applyFont="1" applyFill="1" applyAlignment="1">
      <alignment horizontal="center" vertical="center" wrapText="1"/>
    </xf>
    <xf numFmtId="0" fontId="76" fillId="28" borderId="0" xfId="0" applyFont="1" applyFill="1" applyAlignment="1">
      <alignment vertical="top" wrapText="1"/>
    </xf>
    <xf numFmtId="0" fontId="73" fillId="28" borderId="14" xfId="0" applyFont="1" applyFill="1" applyBorder="1" applyAlignment="1">
      <alignment horizontal="left" vertical="center" wrapText="1"/>
    </xf>
    <xf numFmtId="0" fontId="0" fillId="29" borderId="123" xfId="0" applyFill="1" applyBorder="1" applyProtection="1">
      <protection hidden="1"/>
    </xf>
    <xf numFmtId="0" fontId="0" fillId="29" borderId="83" xfId="0" applyFill="1" applyBorder="1" applyProtection="1">
      <protection hidden="1"/>
    </xf>
    <xf numFmtId="0" fontId="0" fillId="29" borderId="124" xfId="0" applyFill="1" applyBorder="1" applyProtection="1">
      <protection hidden="1"/>
    </xf>
    <xf numFmtId="0" fontId="0" fillId="29" borderId="53" xfId="0" applyFill="1" applyBorder="1" applyProtection="1">
      <protection hidden="1"/>
    </xf>
    <xf numFmtId="0" fontId="30" fillId="29" borderId="0" xfId="0" applyFont="1" applyFill="1" applyProtection="1">
      <protection hidden="1"/>
    </xf>
    <xf numFmtId="8" fontId="82" fillId="29" borderId="111" xfId="48" applyNumberFormat="1" applyFont="1" applyFill="1" applyBorder="1" applyAlignment="1">
      <alignment horizontal="center"/>
    </xf>
    <xf numFmtId="8" fontId="82" fillId="29" borderId="112" xfId="48" applyNumberFormat="1" applyFont="1" applyFill="1" applyBorder="1" applyAlignment="1">
      <alignment horizontal="center"/>
    </xf>
    <xf numFmtId="0" fontId="67" fillId="29" borderId="65" xfId="0" applyFont="1" applyFill="1" applyBorder="1" applyAlignment="1" applyProtection="1">
      <alignment wrapText="1"/>
      <protection hidden="1"/>
    </xf>
    <xf numFmtId="0" fontId="67" fillId="29" borderId="68" xfId="0" applyFont="1" applyFill="1" applyBorder="1" applyAlignment="1" applyProtection="1">
      <alignment wrapText="1"/>
      <protection hidden="1"/>
    </xf>
    <xf numFmtId="44" fontId="67" fillId="29" borderId="65" xfId="50" applyFont="1" applyFill="1" applyBorder="1" applyAlignment="1" applyProtection="1">
      <protection locked="0"/>
    </xf>
    <xf numFmtId="44" fontId="67" fillId="29" borderId="68" xfId="50" applyFont="1" applyFill="1" applyBorder="1" applyAlignment="1" applyProtection="1">
      <protection locked="0"/>
    </xf>
    <xf numFmtId="44" fontId="67" fillId="29" borderId="65" xfId="50" applyFont="1" applyFill="1" applyBorder="1" applyAlignment="1" applyProtection="1">
      <alignment horizontal="left"/>
      <protection locked="0"/>
    </xf>
    <xf numFmtId="44" fontId="67" fillId="29" borderId="68" xfId="50" applyFont="1" applyFill="1" applyBorder="1" applyAlignment="1" applyProtection="1">
      <alignment horizontal="left"/>
      <protection locked="0"/>
    </xf>
    <xf numFmtId="0" fontId="67" fillId="29" borderId="65" xfId="0" applyFont="1" applyFill="1" applyBorder="1" applyAlignment="1">
      <alignment wrapText="1"/>
    </xf>
    <xf numFmtId="0" fontId="67" fillId="29" borderId="68" xfId="0" applyFont="1" applyFill="1" applyBorder="1" applyAlignment="1">
      <alignment wrapText="1"/>
    </xf>
    <xf numFmtId="0" fontId="67" fillId="29" borderId="65" xfId="0" applyFont="1" applyFill="1" applyBorder="1" applyAlignment="1" applyProtection="1">
      <alignment horizontal="center"/>
      <protection hidden="1"/>
    </xf>
    <xf numFmtId="0" fontId="67" fillId="29" borderId="68" xfId="0" applyFont="1" applyFill="1" applyBorder="1" applyAlignment="1" applyProtection="1">
      <alignment horizontal="center"/>
      <protection hidden="1"/>
    </xf>
    <xf numFmtId="0" fontId="69" fillId="29" borderId="0" xfId="0" applyFont="1" applyFill="1" applyAlignment="1">
      <alignment vertical="center"/>
    </xf>
    <xf numFmtId="164" fontId="69" fillId="29" borderId="0" xfId="0" applyNumberFormat="1" applyFont="1" applyFill="1" applyAlignment="1">
      <alignment vertical="center"/>
    </xf>
    <xf numFmtId="0" fontId="66" fillId="29" borderId="0" xfId="0" applyFont="1" applyFill="1"/>
    <xf numFmtId="0" fontId="31" fillId="29" borderId="33" xfId="0" applyFont="1" applyFill="1" applyBorder="1" applyAlignment="1">
      <alignment horizontal="center" vertical="center" wrapText="1"/>
    </xf>
    <xf numFmtId="0" fontId="30" fillId="29" borderId="0" xfId="0" applyFont="1" applyFill="1" applyProtection="1">
      <protection locked="0"/>
    </xf>
    <xf numFmtId="0" fontId="31" fillId="29" borderId="0" xfId="0" applyFont="1" applyFill="1" applyAlignment="1" applyProtection="1">
      <alignment horizontal="center" wrapText="1"/>
      <protection locked="0"/>
    </xf>
    <xf numFmtId="0" fontId="84" fillId="29" borderId="0" xfId="0" applyFont="1" applyFill="1" applyAlignment="1">
      <alignment wrapText="1"/>
    </xf>
    <xf numFmtId="0" fontId="49" fillId="29" borderId="0" xfId="0" applyFont="1" applyFill="1" applyProtection="1">
      <protection locked="0"/>
    </xf>
    <xf numFmtId="0" fontId="84" fillId="29" borderId="0" xfId="0" applyFont="1" applyFill="1" applyProtection="1">
      <protection locked="0"/>
    </xf>
    <xf numFmtId="0" fontId="30" fillId="29" borderId="0" xfId="0" applyFont="1" applyFill="1" applyAlignment="1">
      <alignment horizontal="center"/>
    </xf>
    <xf numFmtId="0" fontId="79" fillId="29" borderId="0" xfId="0" applyFont="1" applyFill="1" applyAlignment="1">
      <alignment wrapText="1"/>
    </xf>
    <xf numFmtId="0" fontId="31" fillId="29" borderId="0" xfId="0" applyFont="1" applyFill="1" applyAlignment="1" applyProtection="1">
      <alignment wrapText="1"/>
      <protection hidden="1"/>
    </xf>
    <xf numFmtId="0" fontId="29" fillId="29" borderId="0" xfId="0" applyFont="1" applyFill="1" applyProtection="1">
      <protection locked="0"/>
    </xf>
    <xf numFmtId="0" fontId="87" fillId="29" borderId="0" xfId="0" applyFont="1" applyFill="1" applyProtection="1">
      <protection locked="0"/>
    </xf>
    <xf numFmtId="0" fontId="0" fillId="29" borderId="0" xfId="0" applyFill="1" applyProtection="1">
      <protection hidden="1"/>
    </xf>
    <xf numFmtId="0" fontId="31" fillId="29" borderId="34" xfId="0" applyFont="1" applyFill="1" applyBorder="1" applyAlignment="1">
      <alignment vertical="top" wrapText="1"/>
    </xf>
    <xf numFmtId="0" fontId="67" fillId="29" borderId="0" xfId="0" applyFont="1" applyFill="1"/>
    <xf numFmtId="0" fontId="52" fillId="29" borderId="0" xfId="0" applyFont="1" applyFill="1" applyAlignment="1">
      <alignment horizontal="center"/>
    </xf>
    <xf numFmtId="0" fontId="48" fillId="29" borderId="0" xfId="0" applyFont="1" applyFill="1" applyProtection="1">
      <protection locked="0"/>
    </xf>
    <xf numFmtId="0" fontId="51" fillId="29" borderId="0" xfId="0" applyFont="1" applyFill="1"/>
    <xf numFmtId="44" fontId="51" fillId="29" borderId="0" xfId="50" applyFont="1" applyFill="1" applyBorder="1" applyAlignment="1" applyProtection="1">
      <protection locked="0"/>
    </xf>
    <xf numFmtId="0" fontId="69" fillId="29" borderId="0" xfId="0" applyFont="1" applyFill="1" applyAlignment="1">
      <alignment wrapText="1"/>
    </xf>
    <xf numFmtId="0" fontId="31" fillId="29" borderId="34" xfId="0" applyFont="1" applyFill="1" applyBorder="1" applyAlignment="1">
      <alignment horizontal="right" wrapText="1"/>
    </xf>
    <xf numFmtId="164" fontId="31" fillId="29" borderId="20" xfId="0" applyNumberFormat="1" applyFont="1" applyFill="1" applyBorder="1" applyAlignment="1">
      <alignment horizontal="left" indent="1"/>
    </xf>
    <xf numFmtId="0" fontId="30" fillId="29" borderId="0" xfId="0" applyFont="1" applyFill="1" applyAlignment="1" applyProtection="1">
      <alignment horizontal="center"/>
      <protection hidden="1"/>
    </xf>
    <xf numFmtId="0" fontId="67" fillId="29" borderId="0" xfId="0" applyFont="1" applyFill="1" applyAlignment="1">
      <alignment wrapText="1"/>
    </xf>
    <xf numFmtId="0" fontId="31" fillId="29" borderId="0" xfId="0" applyFont="1" applyFill="1" applyAlignment="1">
      <alignment horizontal="center"/>
    </xf>
    <xf numFmtId="0" fontId="85" fillId="29" borderId="0" xfId="0" applyFont="1" applyFill="1" applyAlignment="1">
      <alignment horizontal="center" wrapText="1"/>
    </xf>
    <xf numFmtId="0" fontId="31" fillId="29" borderId="34" xfId="0" applyFont="1" applyFill="1" applyBorder="1" applyAlignment="1">
      <alignment horizontal="right"/>
    </xf>
    <xf numFmtId="0" fontId="84" fillId="29" borderId="0" xfId="0" applyFont="1" applyFill="1" applyAlignment="1" applyProtection="1">
      <alignment wrapText="1"/>
      <protection hidden="1"/>
    </xf>
    <xf numFmtId="0" fontId="49" fillId="29" borderId="0" xfId="0" applyFont="1" applyFill="1" applyAlignment="1" applyProtection="1">
      <alignment horizontal="right"/>
      <protection hidden="1"/>
    </xf>
    <xf numFmtId="0" fontId="86" fillId="29" borderId="0" xfId="0" applyFont="1" applyFill="1" applyProtection="1">
      <protection hidden="1"/>
    </xf>
    <xf numFmtId="0" fontId="49" fillId="29" borderId="0" xfId="0" applyFont="1" applyFill="1" applyProtection="1">
      <protection hidden="1"/>
    </xf>
    <xf numFmtId="0" fontId="29" fillId="29" borderId="0" xfId="0" applyFont="1" applyFill="1" applyProtection="1">
      <protection hidden="1"/>
    </xf>
    <xf numFmtId="0" fontId="30" fillId="29" borderId="34" xfId="0" applyFont="1" applyFill="1" applyBorder="1"/>
    <xf numFmtId="0" fontId="60" fillId="29" borderId="0" xfId="0" applyFont="1" applyFill="1"/>
    <xf numFmtId="0" fontId="30" fillId="29" borderId="0" xfId="0" applyFont="1" applyFill="1"/>
    <xf numFmtId="0" fontId="38" fillId="29" borderId="0" xfId="0" applyFont="1" applyFill="1" applyAlignment="1" applyProtection="1">
      <alignment horizontal="left"/>
      <protection locked="0" hidden="1"/>
    </xf>
    <xf numFmtId="0" fontId="84" fillId="29" borderId="42" xfId="0" applyFont="1" applyFill="1" applyBorder="1" applyAlignment="1">
      <alignment wrapText="1"/>
    </xf>
    <xf numFmtId="0" fontId="30" fillId="29" borderId="42" xfId="0" applyFont="1" applyFill="1" applyBorder="1" applyProtection="1">
      <protection hidden="1"/>
    </xf>
    <xf numFmtId="0" fontId="84" fillId="29" borderId="42" xfId="0" applyFont="1" applyFill="1" applyBorder="1" applyAlignment="1" applyProtection="1">
      <alignment wrapText="1"/>
      <protection hidden="1"/>
    </xf>
    <xf numFmtId="0" fontId="0" fillId="29" borderId="42" xfId="0" applyFill="1" applyBorder="1" applyProtection="1">
      <protection hidden="1"/>
    </xf>
    <xf numFmtId="0" fontId="0" fillId="29" borderId="55" xfId="0" applyFill="1" applyBorder="1" applyProtection="1">
      <protection hidden="1"/>
    </xf>
    <xf numFmtId="0" fontId="51" fillId="29" borderId="0" xfId="0" applyFont="1" applyFill="1" applyAlignment="1">
      <alignment horizontal="center"/>
    </xf>
    <xf numFmtId="0" fontId="51" fillId="29" borderId="0" xfId="0" applyFont="1" applyFill="1" applyProtection="1">
      <protection locked="0"/>
    </xf>
    <xf numFmtId="0" fontId="85" fillId="29" borderId="0" xfId="0" applyFont="1" applyFill="1" applyAlignment="1">
      <alignment wrapText="1"/>
    </xf>
    <xf numFmtId="0" fontId="48" fillId="29" borderId="0" xfId="0" applyFont="1" applyFill="1" applyProtection="1">
      <protection hidden="1"/>
    </xf>
    <xf numFmtId="0" fontId="38" fillId="29" borderId="0" xfId="0" applyFont="1" applyFill="1" applyAlignment="1" applyProtection="1">
      <alignment horizontal="center"/>
      <protection locked="0"/>
    </xf>
    <xf numFmtId="0" fontId="36" fillId="29" borderId="0" xfId="0" applyFont="1" applyFill="1" applyAlignment="1" applyProtection="1">
      <alignment horizontal="left" vertical="center" shrinkToFit="1"/>
      <protection locked="0"/>
    </xf>
    <xf numFmtId="0" fontId="60" fillId="29" borderId="106" xfId="48" applyFont="1" applyFill="1" applyBorder="1" applyAlignment="1">
      <alignment horizontal="center" vertical="center"/>
    </xf>
    <xf numFmtId="0" fontId="31" fillId="29" borderId="104" xfId="48" applyFont="1" applyFill="1" applyBorder="1" applyAlignment="1">
      <alignment horizontal="center" vertical="center" wrapText="1"/>
    </xf>
    <xf numFmtId="0" fontId="31" fillId="29" borderId="113" xfId="48" applyFont="1" applyFill="1" applyBorder="1" applyAlignment="1">
      <alignment horizontal="center" vertical="center" wrapText="1"/>
    </xf>
    <xf numFmtId="0" fontId="31" fillId="29" borderId="94" xfId="48" applyFont="1" applyFill="1" applyBorder="1" applyAlignment="1">
      <alignment horizontal="center" vertical="center" wrapText="1"/>
    </xf>
    <xf numFmtId="0" fontId="31" fillId="29" borderId="93" xfId="48" applyFont="1" applyFill="1" applyBorder="1" applyAlignment="1">
      <alignment horizontal="center" vertical="center"/>
    </xf>
    <xf numFmtId="0" fontId="31" fillId="29" borderId="91" xfId="48" applyFont="1" applyFill="1" applyBorder="1" applyAlignment="1">
      <alignment horizontal="center" vertical="center"/>
    </xf>
    <xf numFmtId="0" fontId="30" fillId="29" borderId="31" xfId="48" applyFont="1" applyFill="1" applyBorder="1" applyAlignment="1">
      <alignment horizontal="center" vertical="center"/>
    </xf>
    <xf numFmtId="0" fontId="31" fillId="29" borderId="73" xfId="48" applyFont="1" applyFill="1" applyBorder="1" applyAlignment="1">
      <alignment horizontal="center" vertical="center"/>
    </xf>
    <xf numFmtId="8" fontId="30" fillId="29" borderId="32" xfId="48" applyNumberFormat="1" applyFont="1" applyFill="1" applyBorder="1" applyAlignment="1">
      <alignment horizontal="center" vertical="center"/>
    </xf>
    <xf numFmtId="0" fontId="31" fillId="29" borderId="95" xfId="48" applyFont="1" applyFill="1" applyBorder="1" applyAlignment="1">
      <alignment horizontal="center" vertical="center"/>
    </xf>
    <xf numFmtId="0" fontId="31" fillId="29" borderId="43" xfId="48" applyFont="1" applyFill="1" applyBorder="1" applyAlignment="1">
      <alignment horizontal="center" vertical="center"/>
    </xf>
    <xf numFmtId="8" fontId="31" fillId="29" borderId="39" xfId="48" applyNumberFormat="1" applyFont="1" applyFill="1" applyBorder="1" applyAlignment="1">
      <alignment horizontal="center" vertical="center"/>
    </xf>
    <xf numFmtId="0" fontId="31" fillId="29" borderId="107" xfId="48" applyFont="1" applyFill="1" applyBorder="1" applyAlignment="1">
      <alignment horizontal="center" vertical="center"/>
    </xf>
    <xf numFmtId="0" fontId="31" fillId="29" borderId="108" xfId="0" applyFont="1" applyFill="1" applyBorder="1" applyAlignment="1">
      <alignment horizontal="center" vertical="center"/>
    </xf>
    <xf numFmtId="49" fontId="31" fillId="30" borderId="19" xfId="0" applyNumberFormat="1" applyFont="1" applyFill="1" applyBorder="1" applyAlignment="1" applyProtection="1">
      <alignment horizontal="left" indent="1"/>
      <protection locked="0"/>
    </xf>
    <xf numFmtId="1" fontId="36" fillId="30" borderId="19" xfId="0" applyNumberFormat="1" applyFont="1" applyFill="1" applyBorder="1" applyAlignment="1" applyProtection="1">
      <alignment horizontal="left" indent="1" shrinkToFit="1"/>
      <protection locked="0"/>
    </xf>
    <xf numFmtId="0" fontId="31" fillId="30" borderId="19" xfId="0" applyFont="1" applyFill="1" applyBorder="1" applyAlignment="1" applyProtection="1">
      <alignment horizontal="left" indent="1"/>
      <protection locked="0"/>
    </xf>
    <xf numFmtId="44" fontId="51" fillId="30" borderId="0" xfId="50" applyFont="1" applyFill="1" applyBorder="1" applyAlignment="1" applyProtection="1">
      <protection locked="0"/>
    </xf>
    <xf numFmtId="44" fontId="49" fillId="30" borderId="27" xfId="50" applyFont="1" applyFill="1" applyBorder="1" applyAlignment="1" applyProtection="1">
      <alignment horizontal="center"/>
      <protection locked="0"/>
    </xf>
    <xf numFmtId="49" fontId="30" fillId="30" borderId="21" xfId="50" applyNumberFormat="1" applyFont="1" applyFill="1" applyBorder="1" applyAlignment="1" applyProtection="1">
      <alignment horizontal="left" indent="1"/>
      <protection locked="0"/>
    </xf>
    <xf numFmtId="49" fontId="30" fillId="30" borderId="22" xfId="50" applyNumberFormat="1" applyFont="1" applyFill="1" applyBorder="1" applyAlignment="1" applyProtection="1">
      <alignment horizontal="left" indent="1"/>
      <protection locked="0"/>
    </xf>
    <xf numFmtId="1" fontId="30" fillId="30" borderId="118" xfId="0" applyNumberFormat="1" applyFont="1" applyFill="1" applyBorder="1" applyAlignment="1" applyProtection="1">
      <alignment horizontal="center"/>
      <protection hidden="1"/>
    </xf>
    <xf numFmtId="1" fontId="30" fillId="30" borderId="119" xfId="0" applyNumberFormat="1" applyFont="1" applyFill="1" applyBorder="1" applyAlignment="1" applyProtection="1">
      <alignment horizontal="center"/>
      <protection hidden="1"/>
    </xf>
    <xf numFmtId="44" fontId="30" fillId="30" borderId="110" xfId="50" applyFont="1" applyFill="1" applyBorder="1" applyAlignment="1" applyProtection="1">
      <alignment horizontal="left" indent="1"/>
      <protection locked="0"/>
    </xf>
    <xf numFmtId="44" fontId="30" fillId="30" borderId="61" xfId="50" applyFont="1" applyFill="1" applyBorder="1" applyAlignment="1" applyProtection="1">
      <alignment horizontal="left" indent="1"/>
      <protection locked="0"/>
    </xf>
    <xf numFmtId="1" fontId="30" fillId="30" borderId="118" xfId="50" applyNumberFormat="1" applyFont="1" applyFill="1" applyBorder="1" applyAlignment="1" applyProtection="1">
      <alignment horizontal="center"/>
      <protection locked="0"/>
    </xf>
    <xf numFmtId="1" fontId="30" fillId="30" borderId="119" xfId="50" applyNumberFormat="1" applyFont="1" applyFill="1" applyBorder="1" applyAlignment="1" applyProtection="1">
      <alignment horizontal="center"/>
      <protection locked="0"/>
    </xf>
    <xf numFmtId="44" fontId="30" fillId="30" borderId="60" xfId="50" applyFont="1" applyFill="1" applyBorder="1" applyAlignment="1" applyProtection="1">
      <alignment horizontal="left" indent="1"/>
      <protection locked="0"/>
    </xf>
    <xf numFmtId="8" fontId="82" fillId="31" borderId="111" xfId="48" applyNumberFormat="1" applyFont="1" applyFill="1" applyBorder="1" applyAlignment="1">
      <alignment horizontal="center"/>
    </xf>
    <xf numFmtId="8" fontId="82" fillId="31" borderId="112" xfId="48" applyNumberFormat="1" applyFont="1" applyFill="1" applyBorder="1" applyAlignment="1">
      <alignment horizontal="center"/>
    </xf>
    <xf numFmtId="0" fontId="0" fillId="31" borderId="34" xfId="0" applyFill="1" applyBorder="1" applyAlignment="1" applyProtection="1">
      <alignment wrapText="1"/>
      <protection hidden="1"/>
    </xf>
    <xf numFmtId="0" fontId="0" fillId="31" borderId="0" xfId="0" applyFill="1" applyAlignment="1" applyProtection="1">
      <alignment wrapText="1"/>
      <protection hidden="1"/>
    </xf>
    <xf numFmtId="0" fontId="0" fillId="31" borderId="53" xfId="0" applyFill="1" applyBorder="1" applyAlignment="1" applyProtection="1">
      <alignment wrapText="1"/>
      <protection hidden="1"/>
    </xf>
    <xf numFmtId="0" fontId="2" fillId="31" borderId="34" xfId="0" applyFont="1" applyFill="1" applyBorder="1" applyAlignment="1" applyProtection="1">
      <alignment wrapText="1"/>
      <protection hidden="1"/>
    </xf>
    <xf numFmtId="0" fontId="2" fillId="31" borderId="0" xfId="0" applyFont="1" applyFill="1" applyAlignment="1" applyProtection="1">
      <alignment wrapText="1"/>
      <protection hidden="1"/>
    </xf>
    <xf numFmtId="0" fontId="2" fillId="31" borderId="53" xfId="0" applyFont="1" applyFill="1" applyBorder="1" applyAlignment="1" applyProtection="1">
      <alignment wrapText="1"/>
      <protection hidden="1"/>
    </xf>
    <xf numFmtId="0" fontId="5" fillId="31" borderId="34" xfId="0" applyFont="1" applyFill="1" applyBorder="1" applyAlignment="1" applyProtection="1">
      <alignment wrapText="1"/>
      <protection hidden="1"/>
    </xf>
    <xf numFmtId="0" fontId="5" fillId="31" borderId="0" xfId="0" applyFont="1" applyFill="1" applyAlignment="1" applyProtection="1">
      <alignment wrapText="1"/>
      <protection hidden="1"/>
    </xf>
    <xf numFmtId="0" fontId="5" fillId="31" borderId="53" xfId="0" applyFont="1" applyFill="1" applyBorder="1" applyAlignment="1" applyProtection="1">
      <alignment wrapText="1"/>
      <protection hidden="1"/>
    </xf>
    <xf numFmtId="0" fontId="58" fillId="31" borderId="34" xfId="0" applyFont="1" applyFill="1" applyBorder="1" applyAlignment="1" applyProtection="1">
      <alignment wrapText="1"/>
      <protection hidden="1"/>
    </xf>
    <xf numFmtId="0" fontId="58" fillId="31" borderId="0" xfId="0" applyFont="1" applyFill="1" applyAlignment="1" applyProtection="1">
      <alignment wrapText="1"/>
      <protection hidden="1"/>
    </xf>
    <xf numFmtId="0" fontId="58" fillId="31" borderId="53" xfId="0" applyFont="1" applyFill="1" applyBorder="1" applyAlignment="1" applyProtection="1">
      <alignment wrapText="1"/>
      <protection hidden="1"/>
    </xf>
    <xf numFmtId="0" fontId="5" fillId="31" borderId="30" xfId="0" applyFont="1" applyFill="1" applyBorder="1" applyAlignment="1" applyProtection="1">
      <alignment wrapText="1"/>
      <protection hidden="1"/>
    </xf>
    <xf numFmtId="0" fontId="5" fillId="31" borderId="33" xfId="0" applyFont="1" applyFill="1" applyBorder="1" applyAlignment="1" applyProtection="1">
      <alignment wrapText="1"/>
      <protection hidden="1"/>
    </xf>
    <xf numFmtId="0" fontId="5" fillId="31" borderId="54" xfId="0" applyFont="1" applyFill="1" applyBorder="1" applyAlignment="1" applyProtection="1">
      <alignment wrapText="1"/>
      <protection hidden="1"/>
    </xf>
    <xf numFmtId="44" fontId="30" fillId="31" borderId="0" xfId="50" applyFont="1" applyFill="1" applyBorder="1" applyAlignment="1" applyProtection="1">
      <alignment horizontal="left" vertical="center"/>
    </xf>
    <xf numFmtId="44" fontId="30" fillId="31" borderId="27" xfId="50" applyFont="1" applyFill="1" applyBorder="1" applyAlignment="1" applyProtection="1">
      <alignment horizontal="center" vertical="center"/>
    </xf>
    <xf numFmtId="44" fontId="30" fillId="31" borderId="48" xfId="0" applyNumberFormat="1" applyFont="1" applyFill="1" applyBorder="1" applyAlignment="1">
      <alignment horizontal="left"/>
    </xf>
    <xf numFmtId="0" fontId="5" fillId="31" borderId="0" xfId="0" applyFont="1" applyFill="1" applyAlignment="1">
      <alignment horizontal="left"/>
    </xf>
    <xf numFmtId="0" fontId="0" fillId="31" borderId="0" xfId="0" applyFill="1" applyAlignment="1">
      <alignment horizontal="left"/>
    </xf>
    <xf numFmtId="44" fontId="31" fillId="31" borderId="50" xfId="50" applyFont="1" applyFill="1" applyBorder="1" applyAlignment="1" applyProtection="1">
      <alignment horizontal="left" vertical="center"/>
    </xf>
    <xf numFmtId="44" fontId="31" fillId="31" borderId="17" xfId="50" applyFont="1" applyFill="1" applyBorder="1" applyAlignment="1" applyProtection="1">
      <alignment horizontal="left" vertical="center"/>
    </xf>
    <xf numFmtId="44" fontId="0" fillId="31" borderId="27" xfId="50" applyFont="1" applyFill="1" applyBorder="1" applyAlignment="1" applyProtection="1">
      <alignment horizontal="left" vertical="center"/>
    </xf>
    <xf numFmtId="44" fontId="30" fillId="31" borderId="35" xfId="50" applyFont="1" applyFill="1" applyBorder="1" applyAlignment="1" applyProtection="1">
      <alignment horizontal="left" vertical="center"/>
    </xf>
    <xf numFmtId="10" fontId="30" fillId="31" borderId="28" xfId="51" applyNumberFormat="1" applyFont="1" applyFill="1" applyBorder="1" applyAlignment="1" applyProtection="1">
      <alignment horizontal="left" vertical="center"/>
    </xf>
    <xf numFmtId="9" fontId="30" fillId="31" borderId="28" xfId="51" applyFont="1" applyFill="1" applyBorder="1" applyAlignment="1" applyProtection="1">
      <alignment horizontal="left" vertical="center"/>
    </xf>
    <xf numFmtId="10" fontId="30" fillId="31" borderId="40" xfId="51" applyNumberFormat="1" applyFont="1" applyFill="1" applyBorder="1" applyAlignment="1" applyProtection="1">
      <alignment horizontal="left" vertical="center"/>
    </xf>
    <xf numFmtId="0" fontId="30" fillId="31" borderId="0" xfId="48" applyFont="1" applyFill="1" applyAlignment="1">
      <alignment horizontal="left" vertical="center"/>
    </xf>
    <xf numFmtId="0" fontId="30" fillId="31" borderId="17" xfId="48" applyFont="1" applyFill="1" applyBorder="1" applyAlignment="1">
      <alignment horizontal="left" vertical="center"/>
    </xf>
    <xf numFmtId="0" fontId="0" fillId="31" borderId="24" xfId="0" applyFill="1" applyBorder="1"/>
    <xf numFmtId="44" fontId="30" fillId="31" borderId="27" xfId="50" applyFont="1" applyFill="1" applyBorder="1" applyAlignment="1" applyProtection="1">
      <alignment horizontal="left" vertical="center"/>
    </xf>
    <xf numFmtId="0" fontId="0" fillId="31" borderId="0" xfId="0" applyFill="1"/>
    <xf numFmtId="44" fontId="30" fillId="31" borderId="35" xfId="0" applyNumberFormat="1" applyFont="1" applyFill="1" applyBorder="1" applyAlignment="1">
      <alignment horizontal="left"/>
    </xf>
    <xf numFmtId="0" fontId="30" fillId="31" borderId="0" xfId="48" applyFont="1" applyFill="1" applyAlignment="1">
      <alignment horizontal="center" vertical="center"/>
    </xf>
    <xf numFmtId="8" fontId="30" fillId="31" borderId="0" xfId="48" applyNumberFormat="1" applyFont="1" applyFill="1" applyAlignment="1">
      <alignment horizontal="center" vertical="center"/>
    </xf>
    <xf numFmtId="0" fontId="0" fillId="31" borderId="17" xfId="0" applyFill="1" applyBorder="1"/>
    <xf numFmtId="0" fontId="30" fillId="31" borderId="0" xfId="48" applyFont="1" applyFill="1" applyAlignment="1">
      <alignment horizontal="center" vertical="center" wrapText="1"/>
    </xf>
    <xf numFmtId="8" fontId="30" fillId="31" borderId="17" xfId="48" applyNumberFormat="1" applyFont="1" applyFill="1" applyBorder="1" applyAlignment="1">
      <alignment horizontal="center" vertical="center"/>
    </xf>
    <xf numFmtId="44" fontId="5" fillId="31" borderId="49" xfId="50" applyFont="1" applyFill="1" applyBorder="1" applyProtection="1"/>
    <xf numFmtId="44" fontId="5" fillId="31" borderId="0" xfId="50" applyFont="1" applyFill="1" applyBorder="1" applyProtection="1"/>
    <xf numFmtId="44" fontId="0" fillId="31" borderId="0" xfId="50" applyFont="1" applyFill="1" applyBorder="1" applyProtection="1"/>
    <xf numFmtId="44" fontId="30" fillId="31" borderId="40" xfId="50" applyFont="1" applyFill="1" applyBorder="1" applyProtection="1"/>
    <xf numFmtId="44" fontId="31" fillId="31" borderId="10" xfId="50" applyFont="1" applyFill="1" applyBorder="1" applyAlignment="1" applyProtection="1">
      <alignment horizontal="left" vertical="center"/>
    </xf>
    <xf numFmtId="44" fontId="31" fillId="31" borderId="0" xfId="50" applyFont="1" applyFill="1" applyBorder="1" applyAlignment="1" applyProtection="1">
      <alignment vertical="center" wrapText="1"/>
    </xf>
    <xf numFmtId="44" fontId="31" fillId="31" borderId="0" xfId="50" applyFont="1" applyFill="1" applyBorder="1" applyAlignment="1" applyProtection="1">
      <alignment horizontal="center" vertical="center" wrapText="1"/>
    </xf>
    <xf numFmtId="44" fontId="31" fillId="31" borderId="35" xfId="50" applyFont="1" applyFill="1" applyBorder="1" applyAlignment="1" applyProtection="1">
      <alignment vertical="center" wrapText="1"/>
    </xf>
    <xf numFmtId="0" fontId="31" fillId="31" borderId="0" xfId="48" applyFont="1" applyFill="1" applyAlignment="1">
      <alignment horizontal="center" vertical="center"/>
    </xf>
    <xf numFmtId="0" fontId="30" fillId="31" borderId="42" xfId="48" applyFont="1" applyFill="1" applyBorder="1" applyAlignment="1">
      <alignment horizontal="center" vertical="center"/>
    </xf>
    <xf numFmtId="0" fontId="30" fillId="31" borderId="17" xfId="48" applyFont="1" applyFill="1" applyBorder="1" applyAlignment="1">
      <alignment horizontal="center" vertical="center"/>
    </xf>
    <xf numFmtId="0" fontId="33" fillId="31" borderId="40" xfId="0" applyFont="1" applyFill="1" applyBorder="1" applyAlignment="1">
      <alignment horizontal="center" vertical="center"/>
    </xf>
    <xf numFmtId="0" fontId="31" fillId="31" borderId="27" xfId="48" applyFont="1" applyFill="1" applyBorder="1" applyAlignment="1">
      <alignment horizontal="center" vertical="center"/>
    </xf>
    <xf numFmtId="0" fontId="31" fillId="31" borderId="47" xfId="48" applyFont="1" applyFill="1" applyBorder="1" applyAlignment="1">
      <alignment horizontal="center" vertical="center"/>
    </xf>
    <xf numFmtId="0" fontId="31" fillId="31" borderId="10" xfId="48" applyFont="1" applyFill="1" applyBorder="1" applyAlignment="1">
      <alignment horizontal="center" vertical="center"/>
    </xf>
    <xf numFmtId="0" fontId="31" fillId="31" borderId="92" xfId="48" applyFont="1" applyFill="1" applyBorder="1" applyAlignment="1">
      <alignment horizontal="center" vertical="center"/>
    </xf>
    <xf numFmtId="0" fontId="31" fillId="31" borderId="10" xfId="48" applyFont="1" applyFill="1" applyBorder="1" applyAlignment="1">
      <alignment horizontal="left" vertical="center"/>
    </xf>
    <xf numFmtId="165" fontId="30" fillId="31" borderId="17" xfId="48" applyNumberFormat="1" applyFont="1" applyFill="1" applyBorder="1" applyAlignment="1">
      <alignment horizontal="center" vertical="center"/>
    </xf>
    <xf numFmtId="0" fontId="31" fillId="31" borderId="29" xfId="48" applyFont="1" applyFill="1" applyBorder="1" applyAlignment="1">
      <alignment horizontal="center" vertical="center"/>
    </xf>
    <xf numFmtId="0" fontId="30" fillId="31" borderId="29" xfId="48" applyFont="1" applyFill="1" applyBorder="1" applyAlignment="1">
      <alignment horizontal="center" vertical="center"/>
    </xf>
    <xf numFmtId="0" fontId="30" fillId="31" borderId="36" xfId="48" applyFont="1" applyFill="1" applyBorder="1" applyAlignment="1">
      <alignment horizontal="center" vertical="center"/>
    </xf>
    <xf numFmtId="0" fontId="49" fillId="31" borderId="0" xfId="48" applyFont="1" applyFill="1" applyAlignment="1">
      <alignment horizontal="center" vertical="center"/>
    </xf>
    <xf numFmtId="0" fontId="49" fillId="31" borderId="17" xfId="48" applyFont="1" applyFill="1" applyBorder="1" applyAlignment="1">
      <alignment horizontal="center" vertical="center"/>
    </xf>
    <xf numFmtId="0" fontId="0" fillId="31" borderId="26" xfId="0" applyFill="1" applyBorder="1"/>
    <xf numFmtId="0" fontId="0" fillId="31" borderId="130" xfId="0" applyFill="1" applyBorder="1"/>
    <xf numFmtId="0" fontId="0" fillId="31" borderId="23" xfId="0" applyFill="1" applyBorder="1"/>
    <xf numFmtId="0" fontId="96" fillId="31" borderId="0" xfId="0" applyFont="1" applyFill="1" applyAlignment="1">
      <alignment horizontal="right"/>
    </xf>
    <xf numFmtId="0" fontId="97" fillId="31" borderId="0" xfId="0" applyFont="1" applyFill="1"/>
    <xf numFmtId="44" fontId="31" fillId="31" borderId="84" xfId="50" applyFont="1" applyFill="1" applyBorder="1" applyProtection="1"/>
    <xf numFmtId="10" fontId="31" fillId="31" borderId="77" xfId="48" applyNumberFormat="1" applyFont="1" applyFill="1" applyBorder="1" applyAlignment="1">
      <alignment horizontal="center" vertical="center"/>
    </xf>
    <xf numFmtId="44" fontId="31" fillId="31" borderId="86" xfId="50" applyFont="1" applyFill="1" applyBorder="1" applyProtection="1"/>
    <xf numFmtId="10" fontId="31" fillId="31" borderId="59" xfId="48" applyNumberFormat="1" applyFont="1" applyFill="1" applyBorder="1" applyAlignment="1">
      <alignment horizontal="center" vertical="center"/>
    </xf>
    <xf numFmtId="44" fontId="31" fillId="31" borderId="87" xfId="50" applyFont="1" applyFill="1" applyBorder="1" applyProtection="1"/>
    <xf numFmtId="10" fontId="31" fillId="31" borderId="79" xfId="48" applyNumberFormat="1" applyFont="1" applyFill="1" applyBorder="1" applyAlignment="1">
      <alignment horizontal="center" vertical="center"/>
    </xf>
    <xf numFmtId="44" fontId="31" fillId="31" borderId="85" xfId="0" applyNumberFormat="1" applyFont="1" applyFill="1" applyBorder="1"/>
    <xf numFmtId="10" fontId="31" fillId="31" borderId="78" xfId="0" applyNumberFormat="1" applyFont="1" applyFill="1" applyBorder="1" applyAlignment="1">
      <alignment horizontal="center" vertical="center"/>
    </xf>
    <xf numFmtId="0" fontId="56" fillId="31" borderId="97" xfId="0" applyFont="1" applyFill="1" applyBorder="1"/>
    <xf numFmtId="0" fontId="78" fillId="31" borderId="115" xfId="48" applyFont="1" applyFill="1" applyBorder="1" applyAlignment="1">
      <alignment horizontal="center" vertical="center" wrapText="1"/>
    </xf>
    <xf numFmtId="0" fontId="52" fillId="31" borderId="114" xfId="48" applyFont="1" applyFill="1" applyBorder="1" applyAlignment="1">
      <alignment horizontal="center" vertical="center" wrapText="1"/>
    </xf>
    <xf numFmtId="0" fontId="30" fillId="31" borderId="105" xfId="48" applyFont="1" applyFill="1" applyBorder="1" applyAlignment="1">
      <alignment horizontal="center" vertical="center"/>
    </xf>
    <xf numFmtId="0" fontId="100" fillId="29" borderId="0" xfId="0" applyFont="1" applyFill="1" applyAlignment="1" applyProtection="1">
      <alignment horizontal="center" wrapText="1"/>
      <protection hidden="1"/>
    </xf>
    <xf numFmtId="8" fontId="30" fillId="29" borderId="121" xfId="48" applyNumberFormat="1" applyFont="1" applyFill="1" applyBorder="1" applyAlignment="1">
      <alignment horizontal="center"/>
    </xf>
    <xf numFmtId="44" fontId="30" fillId="29" borderId="134" xfId="50" applyFont="1" applyFill="1" applyBorder="1" applyProtection="1"/>
    <xf numFmtId="8" fontId="30" fillId="29" borderId="122" xfId="48" applyNumberFormat="1" applyFont="1" applyFill="1" applyBorder="1" applyAlignment="1">
      <alignment horizontal="center"/>
    </xf>
    <xf numFmtId="0" fontId="67" fillId="29" borderId="71" xfId="0" applyFont="1" applyFill="1" applyBorder="1" applyAlignment="1" applyProtection="1">
      <alignment wrapText="1"/>
      <protection hidden="1"/>
    </xf>
    <xf numFmtId="44" fontId="67" fillId="29" borderId="65" xfId="50" applyFont="1" applyFill="1" applyBorder="1" applyAlignment="1" applyProtection="1"/>
    <xf numFmtId="44" fontId="67" fillId="29" borderId="68" xfId="50" applyFont="1" applyFill="1" applyBorder="1" applyAlignment="1" applyProtection="1"/>
    <xf numFmtId="44" fontId="67" fillId="29" borderId="71" xfId="50" applyFont="1" applyFill="1" applyBorder="1" applyAlignment="1" applyProtection="1"/>
    <xf numFmtId="44" fontId="67" fillId="29" borderId="65" xfId="50" applyFont="1" applyFill="1" applyBorder="1" applyAlignment="1" applyProtection="1">
      <alignment horizontal="left"/>
    </xf>
    <xf numFmtId="44" fontId="67" fillId="29" borderId="68" xfId="50" applyFont="1" applyFill="1" applyBorder="1" applyAlignment="1" applyProtection="1">
      <alignment horizontal="left"/>
    </xf>
    <xf numFmtId="44" fontId="67" fillId="29" borderId="71" xfId="50" applyFont="1" applyFill="1" applyBorder="1" applyAlignment="1" applyProtection="1">
      <alignment horizontal="left"/>
    </xf>
    <xf numFmtId="0" fontId="67" fillId="29" borderId="71" xfId="0" applyFont="1" applyFill="1" applyBorder="1" applyAlignment="1">
      <alignment wrapText="1"/>
    </xf>
    <xf numFmtId="0" fontId="34" fillId="29" borderId="63" xfId="0" applyFont="1" applyFill="1" applyBorder="1" applyAlignment="1" applyProtection="1">
      <alignment horizontal="center"/>
      <protection hidden="1"/>
    </xf>
    <xf numFmtId="0" fontId="30" fillId="29" borderId="64" xfId="0" applyFont="1" applyFill="1" applyBorder="1" applyAlignment="1" applyProtection="1">
      <alignment horizontal="center"/>
      <protection hidden="1"/>
    </xf>
    <xf numFmtId="0" fontId="34" fillId="29" borderId="66" xfId="0" applyFont="1" applyFill="1" applyBorder="1" applyAlignment="1" applyProtection="1">
      <alignment horizontal="center"/>
      <protection hidden="1"/>
    </xf>
    <xf numFmtId="0" fontId="30" fillId="29" borderId="67" xfId="0" applyFont="1" applyFill="1" applyBorder="1" applyAlignment="1" applyProtection="1">
      <alignment horizontal="center"/>
      <protection hidden="1"/>
    </xf>
    <xf numFmtId="0" fontId="34" fillId="29" borderId="69" xfId="0" applyFont="1" applyFill="1" applyBorder="1" applyAlignment="1" applyProtection="1">
      <alignment horizontal="center"/>
      <protection hidden="1"/>
    </xf>
    <xf numFmtId="0" fontId="30" fillId="29" borderId="70" xfId="0" applyFont="1" applyFill="1" applyBorder="1" applyAlignment="1" applyProtection="1">
      <alignment horizontal="center"/>
      <protection hidden="1"/>
    </xf>
    <xf numFmtId="0" fontId="67" fillId="29" borderId="71" xfId="0" applyFont="1" applyFill="1" applyBorder="1" applyAlignment="1" applyProtection="1">
      <alignment horizontal="center"/>
      <protection hidden="1"/>
    </xf>
    <xf numFmtId="0" fontId="31" fillId="29" borderId="0" xfId="0" applyFont="1" applyFill="1" applyAlignment="1">
      <alignment vertical="top" wrapText="1"/>
    </xf>
    <xf numFmtId="0" fontId="48" fillId="29" borderId="26" xfId="0" applyFont="1" applyFill="1" applyBorder="1"/>
    <xf numFmtId="0" fontId="48" fillId="29" borderId="0" xfId="0" applyFont="1" applyFill="1"/>
    <xf numFmtId="0" fontId="29" fillId="29" borderId="0" xfId="0" applyFont="1" applyFill="1"/>
    <xf numFmtId="0" fontId="87" fillId="29" borderId="0" xfId="0" applyFont="1" applyFill="1"/>
    <xf numFmtId="0" fontId="31" fillId="29" borderId="0" xfId="0" applyFont="1" applyFill="1" applyAlignment="1">
      <alignment horizontal="center" wrapText="1"/>
    </xf>
    <xf numFmtId="0" fontId="49" fillId="29" borderId="0" xfId="0" applyFont="1" applyFill="1"/>
    <xf numFmtId="0" fontId="84" fillId="29" borderId="0" xfId="0" applyFont="1" applyFill="1"/>
    <xf numFmtId="0" fontId="31" fillId="29" borderId="0" xfId="0" applyFont="1" applyFill="1" applyAlignment="1" applyProtection="1">
      <alignment horizontal="center" wrapText="1"/>
      <protection hidden="1"/>
    </xf>
    <xf numFmtId="44" fontId="51" fillId="29" borderId="0" xfId="50" applyFont="1" applyFill="1" applyBorder="1" applyAlignment="1" applyProtection="1"/>
    <xf numFmtId="0" fontId="31" fillId="29" borderId="0" xfId="0" applyFont="1" applyFill="1" applyAlignment="1">
      <alignment horizontal="right" wrapText="1"/>
    </xf>
    <xf numFmtId="0" fontId="30" fillId="29" borderId="16" xfId="0" applyFont="1" applyFill="1" applyBorder="1" applyAlignment="1" applyProtection="1">
      <alignment horizontal="center"/>
      <protection hidden="1"/>
    </xf>
    <xf numFmtId="0" fontId="30" fillId="29" borderId="11" xfId="0" applyFont="1" applyFill="1" applyBorder="1" applyAlignment="1" applyProtection="1">
      <alignment horizontal="center"/>
      <protection hidden="1"/>
    </xf>
    <xf numFmtId="0" fontId="31" fillId="29" borderId="0" xfId="0" applyFont="1" applyFill="1" applyAlignment="1">
      <alignment horizontal="right"/>
    </xf>
    <xf numFmtId="0" fontId="65" fillId="29" borderId="0" xfId="0" applyFont="1" applyFill="1" applyAlignment="1">
      <alignment horizontal="right"/>
    </xf>
    <xf numFmtId="0" fontId="60" fillId="29" borderId="0" xfId="0" applyFont="1" applyFill="1" applyAlignment="1">
      <alignment horizontal="center"/>
    </xf>
    <xf numFmtId="0" fontId="60" fillId="29" borderId="0" xfId="0" applyFont="1" applyFill="1" applyAlignment="1">
      <alignment horizontal="left"/>
    </xf>
    <xf numFmtId="0" fontId="38" fillId="29" borderId="0" xfId="0" applyFont="1" applyFill="1" applyAlignment="1">
      <alignment horizontal="center"/>
    </xf>
    <xf numFmtId="0" fontId="36" fillId="29" borderId="18" xfId="0" applyFont="1" applyFill="1" applyBorder="1" applyAlignment="1">
      <alignment horizontal="left" vertical="center" shrinkToFit="1"/>
    </xf>
    <xf numFmtId="0" fontId="38" fillId="29" borderId="0" xfId="0" applyFont="1" applyFill="1" applyAlignment="1" applyProtection="1">
      <alignment horizontal="right"/>
      <protection hidden="1"/>
    </xf>
    <xf numFmtId="0" fontId="38" fillId="29" borderId="0" xfId="0" applyFont="1" applyFill="1" applyAlignment="1" applyProtection="1">
      <alignment horizontal="left"/>
      <protection hidden="1"/>
    </xf>
    <xf numFmtId="49" fontId="31" fillId="30" borderId="19" xfId="0" applyNumberFormat="1" applyFont="1" applyFill="1" applyBorder="1" applyAlignment="1">
      <alignment horizontal="left" indent="1"/>
    </xf>
    <xf numFmtId="1" fontId="36" fillId="30" borderId="19" xfId="0" applyNumberFormat="1" applyFont="1" applyFill="1" applyBorder="1" applyAlignment="1">
      <alignment horizontal="left" indent="1" shrinkToFit="1"/>
    </xf>
    <xf numFmtId="0" fontId="31" fillId="30" borderId="19" xfId="0" applyFont="1" applyFill="1" applyBorder="1" applyAlignment="1">
      <alignment horizontal="left" indent="1"/>
    </xf>
    <xf numFmtId="44" fontId="51" fillId="30" borderId="0" xfId="50" applyFont="1" applyFill="1" applyBorder="1" applyAlignment="1" applyProtection="1"/>
    <xf numFmtId="44" fontId="30" fillId="30" borderId="60" xfId="50" applyFont="1" applyFill="1" applyBorder="1" applyAlignment="1" applyProtection="1">
      <alignment horizontal="left" indent="1"/>
    </xf>
    <xf numFmtId="44" fontId="30" fillId="30" borderId="61" xfId="50" applyFont="1" applyFill="1" applyBorder="1" applyAlignment="1" applyProtection="1">
      <alignment horizontal="left" indent="1"/>
    </xf>
    <xf numFmtId="1" fontId="30" fillId="30" borderId="118" xfId="50" applyNumberFormat="1" applyFont="1" applyFill="1" applyBorder="1" applyAlignment="1" applyProtection="1">
      <alignment horizontal="center"/>
    </xf>
    <xf numFmtId="1" fontId="30" fillId="30" borderId="119" xfId="50" applyNumberFormat="1" applyFont="1" applyFill="1" applyBorder="1" applyAlignment="1" applyProtection="1">
      <alignment horizontal="center"/>
    </xf>
    <xf numFmtId="1" fontId="30" fillId="30" borderId="120" xfId="50" applyNumberFormat="1" applyFont="1" applyFill="1" applyBorder="1" applyAlignment="1" applyProtection="1">
      <alignment horizontal="center"/>
    </xf>
    <xf numFmtId="44" fontId="30" fillId="30" borderId="72" xfId="50" applyFont="1" applyFill="1" applyBorder="1" applyAlignment="1" applyProtection="1">
      <alignment horizontal="left" indent="1"/>
    </xf>
    <xf numFmtId="44" fontId="30" fillId="30" borderId="110" xfId="50" applyFont="1" applyFill="1" applyBorder="1" applyAlignment="1" applyProtection="1">
      <alignment horizontal="left" indent="1"/>
    </xf>
    <xf numFmtId="1" fontId="30" fillId="30" borderId="118" xfId="0" applyNumberFormat="1" applyFont="1" applyFill="1" applyBorder="1" applyAlignment="1">
      <alignment horizontal="center"/>
    </xf>
    <xf numFmtId="1" fontId="30" fillId="30" borderId="119" xfId="0" applyNumberFormat="1" applyFont="1" applyFill="1" applyBorder="1" applyAlignment="1">
      <alignment horizontal="center"/>
    </xf>
    <xf numFmtId="1" fontId="30" fillId="30" borderId="120" xfId="0" applyNumberFormat="1" applyFont="1" applyFill="1" applyBorder="1" applyAlignment="1">
      <alignment horizontal="center"/>
    </xf>
    <xf numFmtId="49" fontId="30" fillId="30" borderId="21" xfId="50" applyNumberFormat="1" applyFont="1" applyFill="1" applyBorder="1" applyAlignment="1" applyProtection="1">
      <alignment horizontal="left" indent="1"/>
    </xf>
    <xf numFmtId="49" fontId="30" fillId="30" borderId="22" xfId="50" applyNumberFormat="1" applyFont="1" applyFill="1" applyBorder="1" applyAlignment="1" applyProtection="1">
      <alignment horizontal="left" indent="1"/>
    </xf>
    <xf numFmtId="49" fontId="30" fillId="30" borderId="56" xfId="50" applyNumberFormat="1" applyFont="1" applyFill="1" applyBorder="1" applyAlignment="1" applyProtection="1">
      <alignment horizontal="left" indent="1"/>
    </xf>
    <xf numFmtId="0" fontId="0" fillId="31" borderId="25" xfId="0" applyFill="1" applyBorder="1"/>
    <xf numFmtId="0" fontId="0" fillId="31" borderId="33" xfId="0" applyFill="1" applyBorder="1"/>
    <xf numFmtId="0" fontId="0" fillId="31" borderId="54" xfId="0" applyFill="1" applyBorder="1"/>
    <xf numFmtId="0" fontId="0" fillId="31" borderId="53" xfId="0" applyFill="1" applyBorder="1"/>
    <xf numFmtId="167" fontId="31" fillId="31" borderId="77" xfId="52" applyNumberFormat="1" applyFont="1" applyFill="1" applyBorder="1" applyAlignment="1" applyProtection="1">
      <alignment horizontal="left" vertical="center"/>
    </xf>
    <xf numFmtId="167" fontId="31" fillId="31" borderId="44" xfId="52" applyNumberFormat="1" applyFont="1" applyFill="1" applyBorder="1" applyAlignment="1" applyProtection="1">
      <alignment horizontal="left" vertical="center"/>
    </xf>
    <xf numFmtId="44" fontId="31" fillId="31" borderId="88" xfId="50" applyFont="1" applyFill="1" applyBorder="1" applyAlignment="1" applyProtection="1">
      <alignment horizontal="left" vertical="center"/>
    </xf>
    <xf numFmtId="10" fontId="31" fillId="31" borderId="88" xfId="51" applyNumberFormat="1" applyFont="1" applyFill="1" applyBorder="1" applyAlignment="1" applyProtection="1">
      <alignment horizontal="center" vertical="center"/>
    </xf>
    <xf numFmtId="167" fontId="83" fillId="31" borderId="0" xfId="52" applyNumberFormat="1" applyFont="1" applyFill="1" applyBorder="1" applyAlignment="1" applyProtection="1">
      <alignment horizontal="left" vertical="center"/>
    </xf>
    <xf numFmtId="167" fontId="31" fillId="31" borderId="59" xfId="52" applyNumberFormat="1" applyFont="1" applyFill="1" applyBorder="1" applyAlignment="1" applyProtection="1">
      <alignment horizontal="left" vertical="center"/>
    </xf>
    <xf numFmtId="167" fontId="31" fillId="31" borderId="57" xfId="52" applyNumberFormat="1" applyFont="1" applyFill="1" applyBorder="1" applyAlignment="1" applyProtection="1">
      <alignment horizontal="left" vertical="center"/>
    </xf>
    <xf numFmtId="43" fontId="83" fillId="31" borderId="0" xfId="52" applyFont="1" applyFill="1" applyBorder="1" applyAlignment="1" applyProtection="1">
      <alignment horizontal="left" vertical="center"/>
    </xf>
    <xf numFmtId="44" fontId="31" fillId="31" borderId="0" xfId="50" applyFont="1" applyFill="1" applyBorder="1" applyAlignment="1" applyProtection="1">
      <alignment horizontal="left" vertical="center"/>
    </xf>
    <xf numFmtId="167" fontId="31" fillId="31" borderId="79" xfId="52" applyNumberFormat="1" applyFont="1" applyFill="1" applyBorder="1" applyAlignment="1" applyProtection="1">
      <alignment horizontal="left" vertical="center"/>
    </xf>
    <xf numFmtId="167" fontId="31" fillId="31" borderId="89" xfId="52" applyNumberFormat="1" applyFont="1" applyFill="1" applyBorder="1" applyAlignment="1" applyProtection="1">
      <alignment horizontal="left" vertical="center"/>
    </xf>
    <xf numFmtId="44" fontId="31" fillId="31" borderId="74" xfId="0" applyNumberFormat="1" applyFont="1" applyFill="1" applyBorder="1" applyAlignment="1">
      <alignment horizontal="left" vertical="center"/>
    </xf>
    <xf numFmtId="167" fontId="31" fillId="31" borderId="78" xfId="0" applyNumberFormat="1" applyFont="1" applyFill="1" applyBorder="1" applyAlignment="1">
      <alignment horizontal="center" vertical="center"/>
    </xf>
    <xf numFmtId="167" fontId="31" fillId="31" borderId="74" xfId="0" applyNumberFormat="1" applyFont="1" applyFill="1" applyBorder="1" applyAlignment="1">
      <alignment horizontal="center" vertical="center"/>
    </xf>
    <xf numFmtId="44" fontId="31" fillId="31" borderId="75" xfId="0" applyNumberFormat="1" applyFont="1" applyFill="1" applyBorder="1" applyAlignment="1">
      <alignment horizontal="center" vertical="center"/>
    </xf>
    <xf numFmtId="10" fontId="31" fillId="31" borderId="75" xfId="0" applyNumberFormat="1" applyFont="1" applyFill="1" applyBorder="1" applyAlignment="1">
      <alignment horizontal="center" vertical="center"/>
    </xf>
    <xf numFmtId="0" fontId="56" fillId="31" borderId="0" xfId="0" applyFont="1" applyFill="1"/>
    <xf numFmtId="0" fontId="55" fillId="31" borderId="97" xfId="0" applyFont="1" applyFill="1" applyBorder="1" applyAlignment="1">
      <alignment horizontal="center" vertical="center"/>
    </xf>
    <xf numFmtId="0" fontId="55" fillId="31" borderId="98" xfId="0" applyFont="1" applyFill="1" applyBorder="1" applyAlignment="1">
      <alignment horizontal="center" vertical="center"/>
    </xf>
    <xf numFmtId="0" fontId="56" fillId="31" borderId="0" xfId="0" applyFont="1" applyFill="1" applyAlignment="1">
      <alignment horizontal="center" vertical="center" wrapText="1"/>
    </xf>
    <xf numFmtId="0" fontId="31" fillId="31" borderId="0" xfId="48" applyFont="1" applyFill="1" applyAlignment="1">
      <alignment horizontal="center" vertical="center" wrapText="1"/>
    </xf>
    <xf numFmtId="0" fontId="29" fillId="31" borderId="0" xfId="48" applyFont="1" applyFill="1" applyAlignment="1">
      <alignment horizontal="center" vertical="center"/>
    </xf>
    <xf numFmtId="0" fontId="0" fillId="31" borderId="34" xfId="0" applyFill="1" applyBorder="1"/>
    <xf numFmtId="44" fontId="30" fillId="31" borderId="47" xfId="50" applyFont="1" applyFill="1" applyBorder="1" applyAlignment="1" applyProtection="1">
      <alignment horizontal="left" vertical="center"/>
    </xf>
    <xf numFmtId="0" fontId="0" fillId="31" borderId="30" xfId="0" applyFill="1" applyBorder="1"/>
    <xf numFmtId="0" fontId="31" fillId="31" borderId="0" xfId="48" applyFont="1" applyFill="1" applyAlignment="1">
      <alignment horizontal="center" wrapText="1"/>
    </xf>
    <xf numFmtId="164" fontId="31" fillId="31" borderId="0" xfId="0" applyNumberFormat="1" applyFont="1" applyFill="1"/>
    <xf numFmtId="0" fontId="33" fillId="31" borderId="0" xfId="48" applyFont="1" applyFill="1" applyAlignment="1">
      <alignment horizontal="center"/>
    </xf>
    <xf numFmtId="0" fontId="30" fillId="31" borderId="0" xfId="48" applyFont="1" applyFill="1" applyAlignment="1">
      <alignment horizontal="center"/>
    </xf>
    <xf numFmtId="164" fontId="30" fillId="31" borderId="0" xfId="48" applyNumberFormat="1" applyFont="1" applyFill="1"/>
    <xf numFmtId="164" fontId="30" fillId="31" borderId="0" xfId="48" applyNumberFormat="1" applyFont="1" applyFill="1" applyAlignment="1">
      <alignment horizontal="right"/>
    </xf>
    <xf numFmtId="0" fontId="33" fillId="31" borderId="0" xfId="48" applyFont="1" applyFill="1" applyAlignment="1">
      <alignment horizontal="left"/>
    </xf>
    <xf numFmtId="0" fontId="33" fillId="31" borderId="53" xfId="48" applyFont="1" applyFill="1" applyBorder="1" applyAlignment="1">
      <alignment horizontal="center"/>
    </xf>
    <xf numFmtId="0" fontId="30" fillId="31" borderId="34" xfId="0" applyFont="1" applyFill="1" applyBorder="1"/>
    <xf numFmtId="0" fontId="30" fillId="31" borderId="0" xfId="0" applyFont="1" applyFill="1"/>
    <xf numFmtId="0" fontId="30" fillId="31" borderId="0" xfId="0" applyFont="1" applyFill="1" applyAlignment="1">
      <alignment horizontal="center"/>
    </xf>
    <xf numFmtId="49" fontId="30" fillId="31" borderId="34" xfId="48" applyNumberFormat="1" applyFont="1" applyFill="1" applyBorder="1"/>
    <xf numFmtId="0" fontId="30" fillId="31" borderId="0" xfId="48" applyFont="1" applyFill="1"/>
    <xf numFmtId="0" fontId="0" fillId="31" borderId="51" xfId="0" applyFill="1" applyBorder="1"/>
    <xf numFmtId="0" fontId="0" fillId="31" borderId="42" xfId="0" applyFill="1" applyBorder="1"/>
    <xf numFmtId="0" fontId="56" fillId="31" borderId="55" xfId="0" applyFont="1" applyFill="1" applyBorder="1"/>
    <xf numFmtId="0" fontId="31" fillId="31" borderId="0" xfId="48" applyFont="1" applyFill="1" applyAlignment="1">
      <alignment horizontal="right"/>
    </xf>
    <xf numFmtId="0" fontId="31" fillId="31" borderId="0" xfId="48" applyFont="1" applyFill="1" applyAlignment="1">
      <alignment horizontal="center"/>
    </xf>
    <xf numFmtId="0" fontId="31" fillId="31" borderId="53" xfId="48" applyFont="1" applyFill="1" applyBorder="1" applyAlignment="1">
      <alignment horizontal="right"/>
    </xf>
    <xf numFmtId="0" fontId="31" fillId="31" borderId="26" xfId="0" applyFont="1" applyFill="1" applyBorder="1" applyAlignment="1">
      <alignment horizontal="center"/>
    </xf>
    <xf numFmtId="0" fontId="30" fillId="31" borderId="26" xfId="0" applyFont="1" applyFill="1" applyBorder="1"/>
    <xf numFmtId="0" fontId="0" fillId="31" borderId="81" xfId="0" applyFill="1" applyBorder="1"/>
    <xf numFmtId="0" fontId="31" fillId="31" borderId="0" xfId="0" applyFont="1" applyFill="1" applyAlignment="1">
      <alignment horizontal="right"/>
    </xf>
    <xf numFmtId="0" fontId="30" fillId="31" borderId="0" xfId="0" applyFont="1" applyFill="1" applyAlignment="1">
      <alignment horizontal="left"/>
    </xf>
    <xf numFmtId="0" fontId="56" fillId="31" borderId="53" xfId="0" applyFont="1" applyFill="1" applyBorder="1"/>
    <xf numFmtId="0" fontId="0" fillId="29" borderId="45" xfId="0" applyFill="1" applyBorder="1"/>
    <xf numFmtId="0" fontId="57" fillId="29" borderId="90" xfId="0" applyFont="1" applyFill="1" applyBorder="1"/>
    <xf numFmtId="0" fontId="31" fillId="29" borderId="103" xfId="48" applyFont="1" applyFill="1" applyBorder="1" applyAlignment="1">
      <alignment horizontal="center" vertical="center" wrapText="1"/>
    </xf>
    <xf numFmtId="0" fontId="2" fillId="31" borderId="0" xfId="0" applyFont="1" applyFill="1" applyAlignment="1">
      <alignment horizontal="left"/>
    </xf>
    <xf numFmtId="0" fontId="2" fillId="31" borderId="0" xfId="0" applyFont="1" applyFill="1"/>
    <xf numFmtId="0" fontId="5" fillId="31" borderId="0" xfId="0" applyFont="1" applyFill="1"/>
    <xf numFmtId="0" fontId="5" fillId="31" borderId="0" xfId="0" applyFont="1" applyFill="1" applyAlignment="1">
      <alignment horizontal="left" wrapText="1"/>
    </xf>
    <xf numFmtId="0" fontId="101" fillId="31" borderId="0" xfId="0" applyFont="1" applyFill="1" applyAlignment="1">
      <alignment horizontal="left"/>
    </xf>
    <xf numFmtId="0" fontId="39" fillId="29" borderId="12" xfId="48" applyFont="1" applyFill="1" applyBorder="1" applyAlignment="1">
      <alignment vertical="center"/>
    </xf>
    <xf numFmtId="0" fontId="39" fillId="29" borderId="145" xfId="48" applyFont="1" applyFill="1" applyBorder="1" applyAlignment="1">
      <alignment vertical="center"/>
    </xf>
    <xf numFmtId="0" fontId="70" fillId="29" borderId="144" xfId="53" applyFill="1" applyBorder="1" applyAlignment="1">
      <alignment vertical="center"/>
    </xf>
    <xf numFmtId="49" fontId="41" fillId="29" borderId="76" xfId="48" applyNumberFormat="1" applyFont="1" applyFill="1" applyBorder="1" applyAlignment="1">
      <alignment horizontal="center"/>
    </xf>
    <xf numFmtId="49" fontId="30" fillId="29" borderId="0" xfId="48" applyNumberFormat="1" applyFont="1" applyFill="1"/>
    <xf numFmtId="9" fontId="41" fillId="29" borderId="152" xfId="48" applyNumberFormat="1" applyFont="1" applyFill="1" applyBorder="1" applyAlignment="1">
      <alignment horizontal="center" wrapText="1"/>
    </xf>
    <xf numFmtId="0" fontId="35" fillId="29" borderId="156" xfId="48" applyFont="1" applyFill="1" applyBorder="1" applyAlignment="1">
      <alignment horizontal="center" wrapText="1"/>
    </xf>
    <xf numFmtId="9" fontId="98" fillId="29" borderId="0" xfId="48" applyNumberFormat="1" applyFont="1" applyFill="1" applyAlignment="1">
      <alignment horizontal="center" wrapText="1"/>
    </xf>
    <xf numFmtId="168" fontId="35" fillId="31" borderId="157" xfId="50" applyNumberFormat="1" applyFont="1" applyFill="1" applyBorder="1" applyProtection="1">
      <protection locked="0"/>
    </xf>
    <xf numFmtId="168" fontId="93" fillId="31" borderId="157" xfId="50" applyNumberFormat="1" applyFont="1" applyFill="1" applyBorder="1" applyProtection="1">
      <protection locked="0"/>
    </xf>
    <xf numFmtId="168" fontId="35" fillId="31" borderId="155" xfId="50" applyNumberFormat="1" applyFont="1" applyFill="1" applyBorder="1" applyProtection="1">
      <protection locked="0"/>
    </xf>
    <xf numFmtId="168" fontId="99" fillId="30" borderId="92" xfId="50" applyNumberFormat="1" applyFont="1" applyFill="1" applyBorder="1" applyProtection="1"/>
    <xf numFmtId="168" fontId="99" fillId="30" borderId="0" xfId="50" applyNumberFormat="1" applyFont="1" applyFill="1" applyBorder="1" applyProtection="1"/>
    <xf numFmtId="168" fontId="99" fillId="30" borderId="41" xfId="50" applyNumberFormat="1" applyFont="1" applyFill="1" applyBorder="1" applyProtection="1"/>
    <xf numFmtId="168" fontId="39" fillId="30" borderId="158" xfId="50" applyNumberFormat="1" applyFont="1" applyFill="1" applyBorder="1" applyProtection="1"/>
    <xf numFmtId="168" fontId="92" fillId="30" borderId="158" xfId="50" applyNumberFormat="1" applyFont="1" applyFill="1" applyBorder="1" applyProtection="1"/>
    <xf numFmtId="168" fontId="39" fillId="30" borderId="154" xfId="50" applyNumberFormat="1" applyFont="1" applyFill="1" applyBorder="1" applyProtection="1"/>
    <xf numFmtId="168" fontId="39" fillId="30" borderId="153" xfId="50" applyNumberFormat="1" applyFont="1" applyFill="1" applyBorder="1" applyProtection="1"/>
    <xf numFmtId="168" fontId="92" fillId="30" borderId="153" xfId="50" applyNumberFormat="1" applyFont="1" applyFill="1" applyBorder="1" applyProtection="1"/>
    <xf numFmtId="0" fontId="90" fillId="30" borderId="166" xfId="0" applyFont="1" applyFill="1" applyBorder="1" applyAlignment="1">
      <alignment horizontal="center" vertical="center" wrapText="1"/>
    </xf>
    <xf numFmtId="10" fontId="31" fillId="30" borderId="161" xfId="0" applyNumberFormat="1" applyFont="1" applyFill="1" applyBorder="1" applyAlignment="1">
      <alignment vertical="center" wrapText="1"/>
    </xf>
    <xf numFmtId="10" fontId="31" fillId="30" borderId="155" xfId="0" applyNumberFormat="1" applyFont="1" applyFill="1" applyBorder="1" applyAlignment="1">
      <alignment vertical="center" wrapText="1"/>
    </xf>
    <xf numFmtId="0" fontId="103" fillId="31" borderId="99" xfId="0" applyFont="1" applyFill="1" applyBorder="1" applyAlignment="1">
      <alignment horizontal="center" vertical="center"/>
    </xf>
    <xf numFmtId="0" fontId="103" fillId="31" borderId="98" xfId="0" applyFont="1" applyFill="1" applyBorder="1" applyAlignment="1">
      <alignment horizontal="center" vertical="center"/>
    </xf>
    <xf numFmtId="0" fontId="103" fillId="31" borderId="97" xfId="0" applyFont="1" applyFill="1" applyBorder="1"/>
    <xf numFmtId="0" fontId="104" fillId="29" borderId="106" xfId="48" applyFont="1" applyFill="1" applyBorder="1" applyAlignment="1">
      <alignment horizontal="center" vertical="center"/>
    </xf>
    <xf numFmtId="44" fontId="49" fillId="30" borderId="0" xfId="50" applyFont="1" applyFill="1" applyBorder="1" applyAlignment="1" applyProtection="1">
      <alignment horizontal="center"/>
    </xf>
    <xf numFmtId="8" fontId="71" fillId="30" borderId="159" xfId="39" applyNumberFormat="1" applyFont="1" applyFill="1" applyBorder="1" applyAlignment="1">
      <alignment horizontal="center" vertical="center" wrapText="1"/>
    </xf>
    <xf numFmtId="8" fontId="71" fillId="30" borderId="160" xfId="39" applyNumberFormat="1" applyFont="1" applyFill="1" applyBorder="1" applyAlignment="1">
      <alignment horizontal="center" vertical="center" wrapText="1"/>
    </xf>
    <xf numFmtId="0" fontId="105" fillId="31" borderId="129" xfId="0" applyFont="1" applyFill="1" applyBorder="1" applyAlignment="1" applyProtection="1">
      <alignment wrapText="1"/>
      <protection locked="0"/>
    </xf>
    <xf numFmtId="0" fontId="109" fillId="31" borderId="26" xfId="0" applyFont="1" applyFill="1" applyBorder="1" applyAlignment="1">
      <alignment horizontal="center"/>
    </xf>
    <xf numFmtId="8" fontId="37" fillId="25" borderId="116" xfId="48" applyNumberFormat="1" applyFont="1" applyFill="1" applyBorder="1" applyAlignment="1">
      <alignment horizontal="center" vertical="center"/>
    </xf>
    <xf numFmtId="8" fontId="37" fillId="25" borderId="117" xfId="48" applyNumberFormat="1" applyFont="1" applyFill="1" applyBorder="1" applyAlignment="1">
      <alignment horizontal="center" vertical="center"/>
    </xf>
    <xf numFmtId="0" fontId="31" fillId="29" borderId="34" xfId="0" applyFont="1" applyFill="1" applyBorder="1" applyAlignment="1">
      <alignment horizontal="right"/>
    </xf>
    <xf numFmtId="0" fontId="31" fillId="29" borderId="53" xfId="0" applyFont="1" applyFill="1" applyBorder="1" applyAlignment="1">
      <alignment horizontal="right"/>
    </xf>
    <xf numFmtId="0" fontId="30" fillId="29" borderId="34" xfId="48" applyFont="1" applyFill="1" applyBorder="1" applyAlignment="1">
      <alignment horizontal="right" wrapText="1"/>
    </xf>
    <xf numFmtId="0" fontId="30" fillId="29" borderId="53" xfId="48" applyFont="1" applyFill="1" applyBorder="1" applyAlignment="1">
      <alignment horizontal="right" wrapText="1"/>
    </xf>
    <xf numFmtId="0" fontId="36" fillId="29" borderId="34" xfId="48" applyFont="1" applyFill="1" applyBorder="1" applyAlignment="1">
      <alignment horizontal="right" vertical="center"/>
    </xf>
    <xf numFmtId="0" fontId="36" fillId="29" borderId="53" xfId="48" applyFont="1" applyFill="1" applyBorder="1" applyAlignment="1">
      <alignment horizontal="right" vertical="center"/>
    </xf>
    <xf numFmtId="1" fontId="49" fillId="31" borderId="0" xfId="48" applyNumberFormat="1" applyFont="1" applyFill="1" applyAlignment="1">
      <alignment horizontal="center" vertical="center"/>
    </xf>
    <xf numFmtId="1" fontId="49" fillId="31" borderId="17" xfId="48" applyNumberFormat="1" applyFont="1" applyFill="1" applyBorder="1" applyAlignment="1">
      <alignment horizontal="center" vertical="center"/>
    </xf>
    <xf numFmtId="0" fontId="31" fillId="31" borderId="58" xfId="48" applyFont="1" applyFill="1" applyBorder="1" applyAlignment="1">
      <alignment horizontal="left" vertical="center"/>
    </xf>
    <xf numFmtId="0" fontId="31" fillId="31" borderId="10" xfId="48" applyFont="1" applyFill="1" applyBorder="1" applyAlignment="1">
      <alignment horizontal="left" vertical="center"/>
    </xf>
    <xf numFmtId="0" fontId="31" fillId="31" borderId="47" xfId="48" applyFont="1" applyFill="1" applyBorder="1" applyAlignment="1">
      <alignment horizontal="left" vertical="center"/>
    </xf>
    <xf numFmtId="0" fontId="31" fillId="29" borderId="80" xfId="48" applyFont="1" applyFill="1" applyBorder="1" applyAlignment="1">
      <alignment horizontal="right" vertical="center" wrapText="1"/>
    </xf>
    <xf numFmtId="0" fontId="31" fillId="29" borderId="52" xfId="48" applyFont="1" applyFill="1" applyBorder="1" applyAlignment="1">
      <alignment horizontal="right" vertical="center" wrapText="1"/>
    </xf>
    <xf numFmtId="0" fontId="30" fillId="29" borderId="30" xfId="0" applyFont="1" applyFill="1" applyBorder="1" applyAlignment="1">
      <alignment horizontal="right" vertical="center"/>
    </xf>
    <xf numFmtId="0" fontId="30" fillId="29" borderId="62" xfId="0" applyFont="1" applyFill="1" applyBorder="1" applyAlignment="1">
      <alignment horizontal="right" vertical="center"/>
    </xf>
    <xf numFmtId="0" fontId="30" fillId="29" borderId="80" xfId="48" applyFont="1" applyFill="1" applyBorder="1" applyAlignment="1">
      <alignment horizontal="right"/>
    </xf>
    <xf numFmtId="0" fontId="30" fillId="29" borderId="81" xfId="48" applyFont="1" applyFill="1" applyBorder="1" applyAlignment="1">
      <alignment horizontal="right"/>
    </xf>
    <xf numFmtId="0" fontId="112" fillId="31" borderId="0" xfId="0" applyFont="1" applyFill="1" applyAlignment="1">
      <alignment horizontal="center" vertical="top" wrapText="1"/>
    </xf>
    <xf numFmtId="0" fontId="111" fillId="31" borderId="0" xfId="0" applyFont="1" applyFill="1" applyAlignment="1" applyProtection="1">
      <alignment horizontal="center"/>
      <protection hidden="1"/>
    </xf>
    <xf numFmtId="0" fontId="29" fillId="29" borderId="37" xfId="48" applyFont="1" applyFill="1" applyBorder="1" applyAlignment="1">
      <alignment horizontal="center" vertical="center"/>
    </xf>
    <xf numFmtId="0" fontId="29" fillId="29" borderId="38" xfId="48" applyFont="1" applyFill="1" applyBorder="1" applyAlignment="1">
      <alignment horizontal="center" vertical="center"/>
    </xf>
    <xf numFmtId="0" fontId="94" fillId="31" borderId="80" xfId="0" applyFont="1" applyFill="1" applyBorder="1" applyAlignment="1" applyProtection="1">
      <alignment horizontal="left" wrapText="1"/>
      <protection hidden="1"/>
    </xf>
    <xf numFmtId="0" fontId="94" fillId="31" borderId="26" xfId="0" applyFont="1" applyFill="1" applyBorder="1" applyAlignment="1" applyProtection="1">
      <alignment horizontal="left" wrapText="1"/>
      <protection hidden="1"/>
    </xf>
    <xf numFmtId="0" fontId="94" fillId="31" borderId="81" xfId="0" applyFont="1" applyFill="1" applyBorder="1" applyAlignment="1" applyProtection="1">
      <alignment horizontal="left" wrapText="1"/>
      <protection hidden="1"/>
    </xf>
    <xf numFmtId="0" fontId="107" fillId="31" borderId="23" xfId="0" applyFont="1" applyFill="1" applyBorder="1" applyAlignment="1" applyProtection="1">
      <alignment horizontal="left" vertical="top" wrapText="1"/>
      <protection hidden="1"/>
    </xf>
    <xf numFmtId="0" fontId="107" fillId="31" borderId="26" xfId="0" applyFont="1" applyFill="1" applyBorder="1" applyAlignment="1" applyProtection="1">
      <alignment horizontal="left" vertical="top" wrapText="1"/>
      <protection hidden="1"/>
    </xf>
    <xf numFmtId="0" fontId="107" fillId="31" borderId="24" xfId="0" applyFont="1" applyFill="1" applyBorder="1" applyAlignment="1" applyProtection="1">
      <alignment horizontal="left" vertical="top" wrapText="1"/>
      <protection hidden="1"/>
    </xf>
    <xf numFmtId="0" fontId="107" fillId="31" borderId="0" xfId="0" applyFont="1" applyFill="1" applyAlignment="1" applyProtection="1">
      <alignment horizontal="left" vertical="top" wrapText="1"/>
      <protection hidden="1"/>
    </xf>
    <xf numFmtId="0" fontId="107" fillId="31" borderId="25" xfId="0" applyFont="1" applyFill="1" applyBorder="1" applyAlignment="1" applyProtection="1">
      <alignment horizontal="left" vertical="top" wrapText="1"/>
      <protection hidden="1"/>
    </xf>
    <xf numFmtId="0" fontId="107" fillId="31" borderId="33" xfId="0" applyFont="1" applyFill="1" applyBorder="1" applyAlignment="1" applyProtection="1">
      <alignment horizontal="left" vertical="top" wrapText="1"/>
      <protection hidden="1"/>
    </xf>
    <xf numFmtId="0" fontId="108" fillId="29" borderId="42" xfId="0" applyFont="1" applyFill="1" applyBorder="1" applyAlignment="1" applyProtection="1">
      <alignment horizontal="center"/>
      <protection hidden="1"/>
    </xf>
    <xf numFmtId="0" fontId="5" fillId="29" borderId="0" xfId="0" applyFont="1" applyFill="1" applyAlignment="1" applyProtection="1">
      <alignment wrapText="1"/>
      <protection hidden="1"/>
    </xf>
    <xf numFmtId="0" fontId="95" fillId="29" borderId="51" xfId="0" applyFont="1" applyFill="1" applyBorder="1" applyAlignment="1" applyProtection="1">
      <alignment horizontal="left"/>
      <protection hidden="1"/>
    </xf>
    <xf numFmtId="0" fontId="95" fillId="29" borderId="42" xfId="0" applyFont="1" applyFill="1" applyBorder="1" applyAlignment="1" applyProtection="1">
      <alignment horizontal="left"/>
      <protection hidden="1"/>
    </xf>
    <xf numFmtId="0" fontId="49" fillId="29" borderId="0" xfId="0" applyFont="1" applyFill="1" applyAlignment="1" applyProtection="1">
      <alignment horizontal="center"/>
      <protection hidden="1"/>
    </xf>
    <xf numFmtId="0" fontId="106" fillId="31" borderId="125" xfId="0" applyFont="1" applyFill="1" applyBorder="1" applyAlignment="1">
      <alignment horizontal="left" wrapText="1"/>
    </xf>
    <xf numFmtId="0" fontId="106" fillId="31" borderId="127" xfId="0" applyFont="1" applyFill="1" applyBorder="1" applyAlignment="1">
      <alignment horizontal="left" wrapText="1"/>
    </xf>
    <xf numFmtId="0" fontId="106" fillId="31" borderId="126" xfId="0" applyFont="1" applyFill="1" applyBorder="1" applyAlignment="1">
      <alignment horizontal="left" wrapText="1"/>
    </xf>
    <xf numFmtId="0" fontId="106" fillId="31" borderId="128" xfId="0" applyFont="1" applyFill="1" applyBorder="1" applyAlignment="1">
      <alignment horizontal="left" wrapText="1"/>
    </xf>
    <xf numFmtId="0" fontId="106" fillId="31" borderId="0" xfId="0" applyFont="1" applyFill="1" applyAlignment="1">
      <alignment horizontal="left" wrapText="1"/>
    </xf>
    <xf numFmtId="0" fontId="106" fillId="31" borderId="10" xfId="0" applyFont="1" applyFill="1" applyBorder="1" applyAlignment="1">
      <alignment horizontal="left" wrapText="1"/>
    </xf>
    <xf numFmtId="0" fontId="30" fillId="29" borderId="34" xfId="48" applyFont="1" applyFill="1" applyBorder="1" applyAlignment="1">
      <alignment horizontal="right" vertical="center" wrapText="1"/>
    </xf>
    <xf numFmtId="0" fontId="30" fillId="29" borderId="53" xfId="48" applyFont="1" applyFill="1" applyBorder="1" applyAlignment="1">
      <alignment horizontal="right" vertical="center" wrapText="1"/>
    </xf>
    <xf numFmtId="0" fontId="110" fillId="30" borderId="23" xfId="0" applyFont="1" applyFill="1" applyBorder="1" applyAlignment="1">
      <alignment horizontal="left" vertical="top" wrapText="1"/>
    </xf>
    <xf numFmtId="0" fontId="110" fillId="30" borderId="26" xfId="0" applyFont="1" applyFill="1" applyBorder="1" applyAlignment="1">
      <alignment horizontal="left" vertical="top" wrapText="1"/>
    </xf>
    <xf numFmtId="0" fontId="110" fillId="30" borderId="131" xfId="0" applyFont="1" applyFill="1" applyBorder="1" applyAlignment="1">
      <alignment horizontal="left" vertical="top" wrapText="1"/>
    </xf>
    <xf numFmtId="0" fontId="110" fillId="30" borderId="24" xfId="0" applyFont="1" applyFill="1" applyBorder="1" applyAlignment="1">
      <alignment horizontal="left" vertical="top" wrapText="1"/>
    </xf>
    <xf numFmtId="0" fontId="110" fillId="30" borderId="0" xfId="0" applyFont="1" applyFill="1" applyAlignment="1">
      <alignment horizontal="left" vertical="top" wrapText="1"/>
    </xf>
    <xf numFmtId="0" fontId="110" fillId="30" borderId="132" xfId="0" applyFont="1" applyFill="1" applyBorder="1" applyAlignment="1">
      <alignment horizontal="left" vertical="top" wrapText="1"/>
    </xf>
    <xf numFmtId="0" fontId="110" fillId="30" borderId="25" xfId="0" applyFont="1" applyFill="1" applyBorder="1" applyAlignment="1">
      <alignment horizontal="left" vertical="top" wrapText="1"/>
    </xf>
    <xf numFmtId="0" fontId="110" fillId="30" borderId="33" xfId="0" applyFont="1" applyFill="1" applyBorder="1" applyAlignment="1">
      <alignment horizontal="left" vertical="top" wrapText="1"/>
    </xf>
    <xf numFmtId="0" fontId="110" fillId="30" borderId="133" xfId="0" applyFont="1" applyFill="1" applyBorder="1" applyAlignment="1">
      <alignment horizontal="left" vertical="top" wrapText="1"/>
    </xf>
    <xf numFmtId="0" fontId="30" fillId="29" borderId="34" xfId="48" applyFont="1" applyFill="1" applyBorder="1" applyAlignment="1">
      <alignment horizontal="right"/>
    </xf>
    <xf numFmtId="0" fontId="30" fillId="29" borderId="53" xfId="48" applyFont="1" applyFill="1" applyBorder="1" applyAlignment="1">
      <alignment horizontal="right"/>
    </xf>
    <xf numFmtId="0" fontId="49" fillId="29" borderId="0" xfId="0" applyFont="1" applyFill="1" applyAlignment="1" applyProtection="1">
      <alignment horizontal="left"/>
      <protection hidden="1"/>
    </xf>
    <xf numFmtId="0" fontId="79" fillId="29" borderId="0" xfId="0" applyFont="1" applyFill="1" applyAlignment="1">
      <alignment horizontal="left" wrapText="1"/>
    </xf>
    <xf numFmtId="0" fontId="79" fillId="29" borderId="83" xfId="0" applyFont="1" applyFill="1" applyBorder="1" applyAlignment="1">
      <alignment horizontal="left" wrapText="1"/>
    </xf>
    <xf numFmtId="0" fontId="30" fillId="29" borderId="30" xfId="48" applyFont="1" applyFill="1" applyBorder="1" applyAlignment="1">
      <alignment horizontal="right" vertical="center" wrapText="1"/>
    </xf>
    <xf numFmtId="0" fontId="30" fillId="29" borderId="54" xfId="48" applyFont="1" applyFill="1" applyBorder="1" applyAlignment="1">
      <alignment horizontal="right" vertical="center" wrapText="1"/>
    </xf>
    <xf numFmtId="8" fontId="37" fillId="29" borderId="116" xfId="48" applyNumberFormat="1" applyFont="1" applyFill="1" applyBorder="1" applyAlignment="1">
      <alignment horizontal="center" vertical="center"/>
    </xf>
    <xf numFmtId="8" fontId="37" fillId="29" borderId="117" xfId="48" applyNumberFormat="1" applyFont="1" applyFill="1" applyBorder="1" applyAlignment="1">
      <alignment horizontal="center" vertical="center"/>
    </xf>
    <xf numFmtId="0" fontId="53" fillId="31" borderId="24" xfId="0" applyFont="1" applyFill="1" applyBorder="1" applyAlignment="1">
      <alignment horizontal="center" vertical="center" wrapText="1"/>
    </xf>
    <xf numFmtId="0" fontId="29" fillId="29" borderId="46" xfId="48" applyFont="1" applyFill="1" applyBorder="1" applyAlignment="1">
      <alignment horizontal="center"/>
    </xf>
    <xf numFmtId="0" fontId="31" fillId="29" borderId="96" xfId="48" applyFont="1" applyFill="1" applyBorder="1" applyAlignment="1">
      <alignment horizontal="center" vertical="center"/>
    </xf>
    <xf numFmtId="0" fontId="31" fillId="29" borderId="100" xfId="48" applyFont="1" applyFill="1" applyBorder="1" applyAlignment="1">
      <alignment horizontal="center" vertical="center"/>
    </xf>
    <xf numFmtId="0" fontId="31" fillId="29" borderId="101" xfId="48" applyFont="1" applyFill="1" applyBorder="1" applyAlignment="1">
      <alignment horizontal="center" vertical="center"/>
    </xf>
    <xf numFmtId="0" fontId="31" fillId="29" borderId="102" xfId="48" applyFont="1" applyFill="1" applyBorder="1" applyAlignment="1">
      <alignment horizontal="center" vertical="center" wrapText="1"/>
    </xf>
    <xf numFmtId="0" fontId="31" fillId="29" borderId="100" xfId="48" applyFont="1" applyFill="1" applyBorder="1" applyAlignment="1">
      <alignment horizontal="center" vertical="center" wrapText="1"/>
    </xf>
    <xf numFmtId="0" fontId="49" fillId="31" borderId="0" xfId="48" applyFont="1" applyFill="1" applyAlignment="1">
      <alignment horizontal="center" vertical="center"/>
    </xf>
    <xf numFmtId="0" fontId="49" fillId="31" borderId="17" xfId="48" applyFont="1" applyFill="1" applyBorder="1" applyAlignment="1">
      <alignment horizontal="center" vertical="center"/>
    </xf>
    <xf numFmtId="0" fontId="29" fillId="29" borderId="45" xfId="48" applyFont="1" applyFill="1" applyBorder="1" applyAlignment="1">
      <alignment horizontal="center" vertical="center"/>
    </xf>
    <xf numFmtId="0" fontId="29" fillId="29" borderId="46" xfId="48" applyFont="1" applyFill="1" applyBorder="1" applyAlignment="1">
      <alignment horizontal="center" vertical="center"/>
    </xf>
    <xf numFmtId="0" fontId="29" fillId="29" borderId="90" xfId="48" applyFont="1" applyFill="1" applyBorder="1" applyAlignment="1">
      <alignment horizontal="center" vertical="center"/>
    </xf>
    <xf numFmtId="0" fontId="43" fillId="31" borderId="0" xfId="48" applyFont="1" applyFill="1" applyAlignment="1">
      <alignment horizontal="center" vertical="center" wrapText="1"/>
    </xf>
    <xf numFmtId="0" fontId="5" fillId="31" borderId="0" xfId="0" applyFont="1" applyFill="1" applyAlignment="1">
      <alignment horizontal="left" wrapText="1"/>
    </xf>
    <xf numFmtId="0" fontId="79" fillId="31" borderId="0" xfId="48" applyFont="1" applyFill="1" applyAlignment="1">
      <alignment horizontal="left" vertical="top" wrapText="1"/>
    </xf>
    <xf numFmtId="0" fontId="43" fillId="31" borderId="0" xfId="48" applyFont="1" applyFill="1" applyAlignment="1">
      <alignment horizontal="left" vertical="top" wrapText="1"/>
    </xf>
    <xf numFmtId="0" fontId="100" fillId="31" borderId="109" xfId="0" applyFont="1" applyFill="1" applyBorder="1" applyAlignment="1">
      <alignment horizontal="center" vertical="center" wrapText="1"/>
    </xf>
    <xf numFmtId="0" fontId="5" fillId="31" borderId="41" xfId="0" applyFont="1" applyFill="1" applyBorder="1" applyAlignment="1">
      <alignment horizontal="left" vertical="center" wrapText="1"/>
    </xf>
    <xf numFmtId="0" fontId="5" fillId="31" borderId="0" xfId="0" applyFont="1" applyFill="1" applyAlignment="1">
      <alignment horizontal="left" vertical="center" wrapText="1"/>
    </xf>
    <xf numFmtId="0" fontId="70" fillId="29" borderId="34" xfId="53" applyFill="1" applyBorder="1" applyAlignment="1">
      <alignment horizontal="left" vertical="top" wrapText="1"/>
    </xf>
    <xf numFmtId="0" fontId="70" fillId="29" borderId="0" xfId="53" applyFill="1" applyBorder="1" applyAlignment="1">
      <alignment horizontal="left" vertical="top" wrapText="1"/>
    </xf>
    <xf numFmtId="0" fontId="70" fillId="29" borderId="53" xfId="53" applyFill="1" applyBorder="1" applyAlignment="1">
      <alignment horizontal="left" vertical="top" wrapText="1"/>
    </xf>
    <xf numFmtId="0" fontId="70" fillId="29" borderId="30" xfId="53" applyFill="1" applyBorder="1" applyAlignment="1" applyProtection="1">
      <alignment horizontal="left" vertical="top" wrapText="1"/>
      <protection locked="0"/>
    </xf>
    <xf numFmtId="0" fontId="70" fillId="29" borderId="33" xfId="53" applyFill="1" applyBorder="1" applyAlignment="1" applyProtection="1">
      <alignment horizontal="left" vertical="top" wrapText="1"/>
      <protection locked="0"/>
    </xf>
    <xf numFmtId="0" fontId="70" fillId="29" borderId="54" xfId="53" applyFill="1" applyBorder="1" applyAlignment="1" applyProtection="1">
      <alignment horizontal="left" vertical="top" wrapText="1"/>
      <protection locked="0"/>
    </xf>
    <xf numFmtId="0" fontId="75" fillId="31" borderId="135" xfId="39" applyFont="1" applyFill="1" applyBorder="1" applyAlignment="1">
      <alignment horizontal="center" vertical="center" wrapText="1"/>
    </xf>
    <xf numFmtId="0" fontId="75" fillId="31" borderId="0" xfId="39" applyFont="1" applyFill="1" applyAlignment="1">
      <alignment horizontal="center" vertical="center" wrapText="1"/>
    </xf>
    <xf numFmtId="0" fontId="75" fillId="31" borderId="82" xfId="39" applyFont="1" applyFill="1" applyBorder="1" applyAlignment="1">
      <alignment horizontal="center" vertical="center" wrapText="1"/>
    </xf>
    <xf numFmtId="0" fontId="75" fillId="28" borderId="0" xfId="0" applyFont="1" applyFill="1" applyAlignment="1">
      <alignment horizontal="center" vertical="center" wrapText="1"/>
    </xf>
    <xf numFmtId="0" fontId="73" fillId="28" borderId="0" xfId="0" applyFont="1" applyFill="1" applyAlignment="1">
      <alignment horizontal="left" vertical="top" wrapText="1"/>
    </xf>
    <xf numFmtId="0" fontId="73" fillId="31" borderId="146" xfId="39" applyFont="1" applyFill="1" applyBorder="1" applyAlignment="1">
      <alignment horizontal="left" vertical="top" wrapText="1"/>
    </xf>
    <xf numFmtId="0" fontId="73" fillId="31" borderId="15" xfId="39" applyFont="1" applyFill="1" applyBorder="1" applyAlignment="1">
      <alignment horizontal="left" vertical="top" wrapText="1"/>
    </xf>
    <xf numFmtId="0" fontId="73" fillId="31" borderId="149" xfId="39" applyFont="1" applyFill="1" applyBorder="1" applyAlignment="1">
      <alignment horizontal="left" vertical="top" wrapText="1"/>
    </xf>
    <xf numFmtId="0" fontId="41" fillId="29" borderId="80" xfId="48" applyFont="1" applyFill="1" applyBorder="1" applyAlignment="1">
      <alignment horizontal="left" vertical="top" wrapText="1"/>
    </xf>
    <xf numFmtId="0" fontId="41" fillId="29" borderId="26" xfId="48" applyFont="1" applyFill="1" applyBorder="1" applyAlignment="1">
      <alignment horizontal="left" vertical="top" wrapText="1"/>
    </xf>
    <xf numFmtId="0" fontId="41" fillId="29" borderId="81" xfId="48" applyFont="1" applyFill="1" applyBorder="1" applyAlignment="1">
      <alignment horizontal="left" vertical="top" wrapText="1"/>
    </xf>
    <xf numFmtId="0" fontId="41" fillId="29" borderId="34" xfId="48" applyFont="1" applyFill="1" applyBorder="1" applyAlignment="1">
      <alignment horizontal="left" vertical="top" wrapText="1"/>
    </xf>
    <xf numFmtId="0" fontId="41" fillId="29" borderId="0" xfId="48" applyFont="1" applyFill="1" applyAlignment="1">
      <alignment horizontal="left" vertical="top" wrapText="1"/>
    </xf>
    <xf numFmtId="0" fontId="41" fillId="29" borderId="53" xfId="48" applyFont="1" applyFill="1" applyBorder="1" applyAlignment="1">
      <alignment horizontal="left" vertical="top" wrapText="1"/>
    </xf>
    <xf numFmtId="0" fontId="53" fillId="28" borderId="0" xfId="0" applyFont="1" applyFill="1" applyAlignment="1">
      <alignment vertical="center" wrapText="1"/>
    </xf>
    <xf numFmtId="0" fontId="31" fillId="28" borderId="0" xfId="0" applyFont="1" applyFill="1" applyAlignment="1">
      <alignment vertical="center" wrapText="1"/>
    </xf>
    <xf numFmtId="0" fontId="39" fillId="28" borderId="0" xfId="48" applyFont="1" applyFill="1" applyAlignment="1">
      <alignment horizontal="center"/>
    </xf>
    <xf numFmtId="0" fontId="31" fillId="28" borderId="0" xfId="0" applyFont="1" applyFill="1" applyAlignment="1">
      <alignment horizontal="center" vertical="center" wrapText="1"/>
    </xf>
    <xf numFmtId="0" fontId="89" fillId="28" borderId="0" xfId="48" applyFont="1" applyFill="1" applyAlignment="1">
      <alignment horizontal="center"/>
    </xf>
    <xf numFmtId="0" fontId="31" fillId="31" borderId="162" xfId="0" applyFont="1" applyFill="1" applyBorder="1" applyAlignment="1">
      <alignment vertical="center" wrapText="1"/>
    </xf>
    <xf numFmtId="0" fontId="31" fillId="31" borderId="163" xfId="0" applyFont="1" applyFill="1" applyBorder="1" applyAlignment="1">
      <alignment vertical="center" wrapText="1"/>
    </xf>
    <xf numFmtId="0" fontId="62" fillId="28" borderId="0" xfId="0" applyFont="1" applyFill="1" applyAlignment="1">
      <alignment horizontal="center" vertical="center" wrapText="1"/>
    </xf>
    <xf numFmtId="0" fontId="75" fillId="28" borderId="0" xfId="0" applyFont="1" applyFill="1" applyAlignment="1">
      <alignment horizontal="left" vertical="center" wrapText="1"/>
    </xf>
    <xf numFmtId="9" fontId="77" fillId="28" borderId="0" xfId="51" applyFont="1" applyFill="1" applyAlignment="1">
      <alignment horizontal="left" vertical="top" wrapText="1"/>
    </xf>
    <xf numFmtId="0" fontId="39" fillId="29" borderId="147" xfId="48" applyFont="1" applyFill="1" applyBorder="1" applyAlignment="1">
      <alignment horizontal="left" vertical="center"/>
    </xf>
    <xf numFmtId="0" fontId="39" fillId="29" borderId="14" xfId="48" applyFont="1" applyFill="1" applyBorder="1" applyAlignment="1">
      <alignment horizontal="left" vertical="center"/>
    </xf>
    <xf numFmtId="0" fontId="70" fillId="29" borderId="14" xfId="53" applyFill="1" applyBorder="1" applyAlignment="1">
      <alignment horizontal="left" vertical="center"/>
    </xf>
    <xf numFmtId="0" fontId="70" fillId="29" borderId="150" xfId="53" applyFill="1" applyBorder="1" applyAlignment="1">
      <alignment horizontal="left" vertical="center"/>
    </xf>
    <xf numFmtId="0" fontId="75" fillId="31" borderId="148" xfId="39" applyFont="1" applyFill="1" applyBorder="1" applyAlignment="1">
      <alignment horizontal="center" vertical="center" wrapText="1"/>
    </xf>
    <xf numFmtId="0" fontId="75" fillId="31" borderId="10" xfId="39" applyFont="1" applyFill="1" applyBorder="1" applyAlignment="1">
      <alignment horizontal="center" vertical="center" wrapText="1"/>
    </xf>
    <xf numFmtId="0" fontId="75" fillId="31" borderId="151" xfId="39" applyFont="1" applyFill="1" applyBorder="1" applyAlignment="1">
      <alignment horizontal="center" vertical="center" wrapText="1"/>
    </xf>
    <xf numFmtId="0" fontId="31" fillId="31" borderId="164" xfId="0" applyFont="1" applyFill="1" applyBorder="1" applyAlignment="1">
      <alignment horizontal="center" vertical="center" wrapText="1"/>
    </xf>
    <xf numFmtId="0" fontId="31" fillId="31" borderId="165" xfId="0" applyFont="1" applyFill="1" applyBorder="1" applyAlignment="1">
      <alignment horizontal="center" vertical="center" wrapText="1"/>
    </xf>
    <xf numFmtId="0" fontId="31" fillId="31" borderId="135" xfId="0" applyFont="1" applyFill="1" applyBorder="1" applyAlignment="1">
      <alignment vertical="center" wrapText="1"/>
    </xf>
    <xf numFmtId="0" fontId="31" fillId="31" borderId="0" xfId="0" applyFont="1" applyFill="1" applyAlignment="1">
      <alignment vertical="center" wrapText="1"/>
    </xf>
  </cellXfs>
  <cellStyles count="6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55" xr:uid="{76FA72DB-B924-4294-B16B-B43B681EFE96}"/>
    <cellStyle name="Calculation 3" xfId="54" xr:uid="{02B23C7A-1A63-4BEF-BBDA-78672CBD1DA6}"/>
    <cellStyle name="Check Cell" xfId="27" builtinId="23" customBuiltin="1"/>
    <cellStyle name="Comma" xfId="52" builtinId="3"/>
    <cellStyle name="Comma 2" xfId="66" xr:uid="{E8B2AADE-3101-4B08-87C7-169E42179B8F}"/>
    <cellStyle name="Currency" xfId="50" builtinId="4"/>
    <cellStyle name="Currency 2" xfId="64" xr:uid="{F21EE540-1012-45BF-A26E-59949B646CC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3" builtinId="8"/>
    <cellStyle name="Hyperlink 2" xfId="34" xr:uid="{00000000-0005-0000-0000-000024000000}"/>
    <cellStyle name="Hyperlink 2 2" xfId="35" xr:uid="{00000000-0005-0000-0000-000025000000}"/>
    <cellStyle name="Hyperlink 3" xfId="49" xr:uid="{00000000-0005-0000-0000-000026000000}"/>
    <cellStyle name="Input" xfId="36" builtinId="20" customBuiltin="1"/>
    <cellStyle name="Input 2" xfId="58" xr:uid="{40E7E7D5-2A15-4BDA-8901-AE50ABE5751D}"/>
    <cellStyle name="Input 3" xfId="56" xr:uid="{072B46EB-DB8A-49ED-A53E-20A9E39970F3}"/>
    <cellStyle name="Linked Cell" xfId="37" builtinId="24" customBuiltin="1"/>
    <cellStyle name="Neutral" xfId="38" builtinId="28" customBuiltin="1"/>
    <cellStyle name="Normal" xfId="0" builtinId="0"/>
    <cellStyle name="Normal 2" xfId="39" xr:uid="{00000000-0005-0000-0000-00002B000000}"/>
    <cellStyle name="Normal 2 2" xfId="40" xr:uid="{00000000-0005-0000-0000-00002C000000}"/>
    <cellStyle name="Normal 2 3 2" xfId="41" xr:uid="{00000000-0005-0000-0000-00002D000000}"/>
    <cellStyle name="Normal 3" xfId="42" xr:uid="{00000000-0005-0000-0000-00002E000000}"/>
    <cellStyle name="Normal 4" xfId="48" xr:uid="{00000000-0005-0000-0000-00002F000000}"/>
    <cellStyle name="Normal 4 2" xfId="62" xr:uid="{919B8AB4-0CD5-4816-9F5C-83E5DFC13AEA}"/>
    <cellStyle name="Note" xfId="43" builtinId="10" customBuiltin="1"/>
    <cellStyle name="Note 2" xfId="59" xr:uid="{D6715B15-A478-44A3-8C7C-68D09332272B}"/>
    <cellStyle name="Note 3" xfId="67" xr:uid="{3A8FEBBC-E822-427E-B029-D530522C59D6}"/>
    <cellStyle name="Output" xfId="44" builtinId="21" customBuiltin="1"/>
    <cellStyle name="Output 2" xfId="60" xr:uid="{01076BD8-4131-44A8-AAEB-CD0649ED4542}"/>
    <cellStyle name="Output 3" xfId="57" xr:uid="{E7569984-9445-415A-A76F-B64C0E24E757}"/>
    <cellStyle name="Percent" xfId="51" builtinId="5"/>
    <cellStyle name="Percent 2" xfId="65" xr:uid="{374672C3-6F57-4A1E-9DE6-E0397C41FB6C}"/>
    <cellStyle name="Title" xfId="45" builtinId="15" customBuiltin="1"/>
    <cellStyle name="Total" xfId="46" builtinId="25" customBuiltin="1"/>
    <cellStyle name="Total 2" xfId="61" xr:uid="{747BF111-A106-40E4-A423-ADBC4D8D8816}"/>
    <cellStyle name="Total 3" xfId="63" xr:uid="{B8AF87B6-72A9-4C3E-B581-024986F425E6}"/>
    <cellStyle name="Warning Text" xfId="47" builtinId="11" customBuiltin="1"/>
  </cellStyles>
  <dxfs count="279">
    <dxf>
      <font>
        <b/>
        <i val="0"/>
        <strike val="0"/>
        <color theme="5" tint="0.59996337778862885"/>
      </font>
      <fill>
        <patternFill>
          <bgColor rgb="FFC00000"/>
        </patternFill>
      </fill>
    </dxf>
    <dxf>
      <font>
        <b/>
        <i val="0"/>
        <strike val="0"/>
        <color rgb="FF92D050"/>
      </font>
      <fill>
        <patternFill>
          <bgColor rgb="FF00B050"/>
        </patternFill>
      </fill>
    </dxf>
    <dxf>
      <font>
        <b/>
        <i val="0"/>
        <color theme="5" tint="0.59996337778862885"/>
      </font>
      <fill>
        <patternFill>
          <bgColor rgb="FFC00000"/>
        </patternFill>
      </fill>
    </dxf>
    <dxf>
      <font>
        <b/>
        <i val="0"/>
        <color rgb="FF92D050"/>
      </font>
      <fill>
        <patternFill>
          <bgColor rgb="FF00B050"/>
        </patternFill>
      </fill>
    </dxf>
    <dxf>
      <font>
        <color rgb="FF9C0006"/>
      </font>
    </dxf>
    <dxf>
      <font>
        <b/>
        <i val="0"/>
        <color rgb="FF00B050"/>
      </font>
    </dxf>
    <dxf>
      <font>
        <b/>
        <i val="0"/>
        <color rgb="FFFF0000"/>
      </font>
    </dxf>
    <dxf>
      <font>
        <b/>
        <i val="0"/>
        <color rgb="FF00B050"/>
      </font>
    </dxf>
    <dxf>
      <font>
        <b/>
        <i val="0"/>
        <color rgb="FFFF0000"/>
      </font>
    </dxf>
    <dxf>
      <font>
        <b/>
        <i val="0"/>
        <color theme="5" tint="0.59996337778862885"/>
      </font>
      <fill>
        <patternFill>
          <bgColor rgb="FFC00000"/>
        </patternFill>
      </fill>
    </dxf>
    <dxf>
      <font>
        <b/>
        <i val="0"/>
        <color rgb="FF92D050"/>
      </font>
      <fill>
        <patternFill>
          <bgColor rgb="FF00B050"/>
        </patternFill>
      </fill>
    </dxf>
    <dxf>
      <font>
        <b/>
        <i val="0"/>
        <color rgb="FF00B050"/>
      </font>
    </dxf>
    <dxf>
      <font>
        <b/>
        <i val="0"/>
        <color rgb="FFFF0000"/>
      </font>
    </dxf>
    <dxf>
      <font>
        <b/>
        <i val="0"/>
        <strike val="0"/>
        <color theme="5" tint="0.59996337778862885"/>
      </font>
      <fill>
        <patternFill>
          <bgColor rgb="FFC00000"/>
        </patternFill>
      </fill>
    </dxf>
    <dxf>
      <font>
        <b/>
        <i val="0"/>
        <strike val="0"/>
        <color rgb="FF92D050"/>
      </font>
      <fill>
        <patternFill>
          <bgColor rgb="FF00B050"/>
        </patternFill>
      </fill>
    </dxf>
    <dxf>
      <font>
        <color rgb="FF9C0006"/>
      </font>
    </dxf>
    <dxf>
      <font>
        <b/>
        <i val="0"/>
        <color rgb="FF00B050"/>
      </font>
    </dxf>
    <dxf>
      <font>
        <b/>
        <i val="0"/>
        <color rgb="FFFF0000"/>
      </font>
    </dxf>
    <dxf>
      <font>
        <b/>
        <i val="0"/>
        <color rgb="FF00B050"/>
      </font>
    </dxf>
    <dxf>
      <font>
        <b/>
        <i val="0"/>
        <color rgb="FFFF0000"/>
      </font>
    </dxf>
    <dxf>
      <font>
        <b/>
        <i val="0"/>
        <color theme="5" tint="0.59996337778862885"/>
      </font>
      <fill>
        <patternFill>
          <bgColor rgb="FFC00000"/>
        </patternFill>
      </fill>
    </dxf>
    <dxf>
      <font>
        <b/>
        <i val="0"/>
        <color rgb="FF92D050"/>
      </font>
      <fill>
        <patternFill>
          <bgColor rgb="FF00B050"/>
        </patternFill>
      </fill>
    </dxf>
    <dxf>
      <font>
        <b/>
        <i val="0"/>
        <color rgb="FF00B050"/>
      </font>
    </dxf>
    <dxf>
      <font>
        <b/>
        <i val="0"/>
        <color rgb="FFFF0000"/>
      </font>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b val="0"/>
        <i val="0"/>
        <strike val="0"/>
        <condense val="0"/>
        <extend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b val="0"/>
        <i val="0"/>
        <strike val="0"/>
        <condense val="0"/>
        <extend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b val="0"/>
        <i val="0"/>
        <strike val="0"/>
        <condense val="0"/>
        <extend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b val="0"/>
        <i val="0"/>
        <strike val="0"/>
        <condense val="0"/>
        <extend val="0"/>
        <outline val="0"/>
        <shadow val="0"/>
        <u val="none"/>
        <vertAlign val="baseline"/>
        <sz val="12"/>
        <color rgb="FFC00000"/>
        <name val="Arial Narrow"/>
        <scheme val="none"/>
      </font>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protection locked="0" hidden="0"/>
    </dxf>
    <dxf>
      <protection locked="0" hidden="0"/>
    </dxf>
    <dxf>
      <protection locked="0" hidden="0"/>
    </dxf>
    <dxf>
      <protection locked="0" hidden="0"/>
    </dxf>
    <dxf>
      <numFmt numFmtId="30" formatCode="@"/>
      <alignment horizontal="right" vertical="bottom" textRotation="0" wrapText="0" indent="0" justifyLastLine="0" shrinkToFit="0" readingOrder="0"/>
      <protection locked="0" hidden="0"/>
    </dxf>
    <dxf>
      <protection locked="0" hidden="0"/>
    </dxf>
    <dxf>
      <numFmt numFmtId="166" formatCode="mm/dd/yyyy\ hh:mm:ss"/>
      <protection locked="0" hidden="0"/>
    </dxf>
    <dxf>
      <numFmt numFmtId="164" formatCode="&quot;$&quot;#,##0.00"/>
      <protection locked="0" hidden="0"/>
    </dxf>
    <dxf>
      <font>
        <b/>
        <i val="0"/>
        <strike val="0"/>
        <condense val="0"/>
        <extend val="0"/>
        <outline val="0"/>
        <shadow val="0"/>
        <u val="none"/>
        <vertAlign val="baseline"/>
        <sz val="12"/>
        <color rgb="FF0000FF"/>
        <name val="Arial Narrow"/>
        <scheme val="none"/>
      </font>
      <numFmt numFmtId="30" formatCode="@"/>
      <alignment horizontal="left" vertical="bottom" textRotation="0" wrapText="0" indent="0" justifyLastLine="0" shrinkToFit="0" readingOrder="0"/>
      <protection locked="0" hidden="0"/>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4" tint="0.39997558519241921"/>
        </patternFill>
      </fill>
      <alignment horizontal="center"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249977111117893"/>
        <name val="Arial Narrow"/>
        <family val="2"/>
        <scheme val="none"/>
      </font>
      <fill>
        <patternFill patternType="solid">
          <fgColor indexed="64"/>
          <bgColor theme="4" tint="0.59999389629810485"/>
        </patternFill>
      </fill>
    </dxf>
    <dxf>
      <font>
        <strike val="0"/>
        <outline val="0"/>
        <shadow val="0"/>
        <u val="none"/>
        <vertAlign val="baseline"/>
        <sz val="12"/>
        <color theme="2" tint="-0.249977111117893"/>
      </font>
      <fill>
        <patternFill patternType="solid">
          <fgColor indexed="64"/>
          <bgColor theme="4" tint="0.59999389629810485"/>
        </patternFill>
      </fill>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border diagonalUp="0" diagonalDown="0" outline="0">
        <left/>
        <right style="thin">
          <color auto="1"/>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protection locked="1" hidden="0"/>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ck">
          <color theme="2" tint="-0.749961851863155"/>
        </left>
        <right style="thick">
          <color theme="2"/>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ck">
          <color theme="2" tint="-0.749961851863155"/>
        </left>
        <right style="thick">
          <color theme="2"/>
        </right>
        <top/>
        <bottom/>
      </border>
      <protection locked="1" hidden="0"/>
    </dxf>
    <dxf>
      <border>
        <top style="double">
          <color theme="2" tint="-0.89992980742820516"/>
        </top>
      </border>
    </dxf>
    <dxf>
      <protection locked="1" hidden="0"/>
    </dxf>
    <dxf>
      <border outline="0">
        <left style="thick">
          <color theme="2"/>
        </left>
        <right style="thick">
          <color theme="2"/>
        </right>
        <bottom style="medium">
          <color auto="1"/>
        </bottom>
      </border>
    </dxf>
    <dxf>
      <protection locked="1" hidden="0"/>
    </dxf>
    <dxf>
      <font>
        <b val="0"/>
        <i val="0"/>
        <strike val="0"/>
        <condense val="0"/>
        <extend val="0"/>
        <outline val="0"/>
        <shadow val="0"/>
        <u val="none"/>
        <vertAlign val="baseline"/>
        <sz val="12"/>
        <color theme="2" tint="-0.89999084444715716"/>
        <name val="Arial Narrow"/>
        <scheme val="none"/>
      </font>
      <fill>
        <patternFill patternType="solid">
          <fgColor indexed="64"/>
          <bgColor theme="2" tint="-0.249977111117893"/>
        </patternFill>
      </fill>
      <alignment horizontal="center" vertical="center" textRotation="0" wrapText="0" indent="0" justifyLastLine="0" shrinkToFit="0" readingOrder="0"/>
      <protection locked="1" hidden="0"/>
    </dxf>
    <dxf>
      <fill>
        <patternFill>
          <bgColor theme="2" tint="-9.9948118533890809E-2"/>
        </patternFill>
      </fill>
    </dxf>
    <dxf>
      <fill>
        <patternFill>
          <bgColor theme="2" tint="-0.24994659260841701"/>
        </patternFill>
      </fill>
    </dxf>
    <dxf>
      <fill>
        <patternFill>
          <bgColor theme="2" tint="-0.499984740745262"/>
        </patternFill>
      </fill>
    </dxf>
  </dxfs>
  <tableStyles count="1" defaultTableStyle="TableStyleMedium2" defaultPivotStyle="PivotStyleLight16">
    <tableStyle name="Table Style 1" pivot="0" count="3" xr9:uid="{00000000-0011-0000-FFFF-FFFF00000000}">
      <tableStyleElement type="headerRow" dxfId="278"/>
      <tableStyleElement type="firstColumn" dxfId="277"/>
      <tableStyleElement type="firstRowStripe" dxfId="27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7EA"/>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color rgb="FF0000FF"/>
      <color rgb="FF99FF33"/>
      <color rgb="FFFFCC00"/>
      <color rgb="FFFFCC66"/>
      <color rgb="FFECE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Cost</a:t>
            </a:r>
          </a:p>
        </c:rich>
      </c:tx>
      <c:overlay val="0"/>
    </c:title>
    <c:autoTitleDeleted val="0"/>
    <c:plotArea>
      <c:layout>
        <c:manualLayout>
          <c:layoutTarget val="inner"/>
          <c:xMode val="edge"/>
          <c:yMode val="edge"/>
          <c:x val="0.11898685933896028"/>
          <c:y val="9.5769829618755284E-2"/>
          <c:w val="0.68285560116285859"/>
          <c:h val="0.70618399394990883"/>
        </c:manualLayout>
      </c:layout>
      <c:barChart>
        <c:barDir val="col"/>
        <c:grouping val="clustered"/>
        <c:varyColors val="0"/>
        <c:ser>
          <c:idx val="0"/>
          <c:order val="0"/>
          <c:tx>
            <c:strRef>
              <c:f>Dashboard!$M$28</c:f>
              <c:strCache>
                <c:ptCount val="1"/>
                <c:pt idx="0">
                  <c:v>Total Salaries
(All Programs)</c:v>
                </c:pt>
              </c:strCache>
            </c:strRef>
          </c:tx>
          <c:spPr>
            <a:solidFill>
              <a:schemeClr val="bg2">
                <a:lumMod val="25000"/>
              </a:schemeClr>
            </a:solidFill>
            <a:ln>
              <a:noFill/>
            </a:ln>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Dashboard!$M$30:$M$35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5852-4F81-BD87-28B2B4777C42}"/>
            </c:ext>
          </c:extLst>
        </c:ser>
        <c:ser>
          <c:idx val="6"/>
          <c:order val="1"/>
          <c:tx>
            <c:strRef>
              <c:f>Dashboard!$I$28</c:f>
              <c:strCache>
                <c:ptCount val="1"/>
                <c:pt idx="0">
                  <c:v>Total Salary
CCC &amp; ADC</c:v>
                </c:pt>
              </c:strCache>
            </c:strRef>
          </c:tx>
          <c:spPr>
            <a:solidFill>
              <a:schemeClr val="bg2">
                <a:lumMod val="50000"/>
              </a:schemeClr>
            </a:solidFill>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Dashboard!$I$30:$I$35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0826-4441-8619-70FF4CA59A93}"/>
            </c:ext>
          </c:extLst>
        </c:ser>
        <c:ser>
          <c:idx val="10"/>
          <c:order val="2"/>
          <c:tx>
            <c:strRef>
              <c:f>Dashboard!$K$28</c:f>
              <c:strCache>
                <c:ptCount val="1"/>
                <c:pt idx="0">
                  <c:v>Total Salary
DCH</c:v>
                </c:pt>
              </c:strCache>
            </c:strRef>
          </c:tx>
          <c:spPr>
            <a:solidFill>
              <a:schemeClr val="accent6">
                <a:lumMod val="50000"/>
              </a:schemeClr>
            </a:solidFill>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Dashboard!$K$30:$K$35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5852-4F81-BD87-28B2B4777C42}"/>
            </c:ext>
          </c:extLst>
        </c:ser>
        <c:dLbls>
          <c:showLegendKey val="0"/>
          <c:showVal val="0"/>
          <c:showCatName val="0"/>
          <c:showSerName val="0"/>
          <c:showPercent val="0"/>
          <c:showBubbleSize val="0"/>
        </c:dLbls>
        <c:gapWidth val="25"/>
        <c:axId val="198132096"/>
        <c:axId val="198133632"/>
      </c:barChart>
      <c:catAx>
        <c:axId val="198132096"/>
        <c:scaling>
          <c:orientation val="minMax"/>
        </c:scaling>
        <c:delete val="0"/>
        <c:axPos val="b"/>
        <c:numFmt formatCode="General" sourceLinked="0"/>
        <c:majorTickMark val="out"/>
        <c:minorTickMark val="none"/>
        <c:tickLblPos val="nextTo"/>
        <c:txPr>
          <a:bodyPr rot="-2700000"/>
          <a:lstStyle/>
          <a:p>
            <a:pPr>
              <a:defRPr/>
            </a:pPr>
            <a:endParaRPr lang="en-US"/>
          </a:p>
        </c:txPr>
        <c:crossAx val="198133632"/>
        <c:crosses val="autoZero"/>
        <c:auto val="1"/>
        <c:lblAlgn val="ctr"/>
        <c:lblOffset val="100"/>
        <c:noMultiLvlLbl val="0"/>
      </c:catAx>
      <c:valAx>
        <c:axId val="198133632"/>
        <c:scaling>
          <c:orientation val="minMax"/>
        </c:scaling>
        <c:delete val="0"/>
        <c:axPos val="l"/>
        <c:majorGridlines/>
        <c:numFmt formatCode="_(&quot;$&quot;* #,##0.00_);_(&quot;$&quot;* \(#,##0.00\);_(&quot;$&quot;* &quot;-&quot;??_);_(@_)" sourceLinked="1"/>
        <c:majorTickMark val="out"/>
        <c:minorTickMark val="none"/>
        <c:tickLblPos val="nextTo"/>
        <c:crossAx val="198132096"/>
        <c:crosses val="autoZero"/>
        <c:crossBetween val="between"/>
      </c:valAx>
      <c:spPr>
        <a:solidFill>
          <a:schemeClr val="accent1">
            <a:lumMod val="20000"/>
            <a:lumOff val="80000"/>
          </a:schemeClr>
        </a:solidFill>
        <a:scene3d>
          <a:camera prst="orthographicFront"/>
          <a:lightRig rig="threePt" dir="t"/>
        </a:scene3d>
        <a:sp3d>
          <a:bevelT w="152400" h="50800" prst="softRound"/>
        </a:sp3d>
      </c:spPr>
    </c:plotArea>
    <c:legend>
      <c:legendPos val="r"/>
      <c:layout>
        <c:manualLayout>
          <c:xMode val="edge"/>
          <c:yMode val="edge"/>
          <c:x val="0.82634148237669935"/>
          <c:y val="0.10243538413630499"/>
          <c:w val="0.17365851762330065"/>
          <c:h val="0.32912328911906147"/>
        </c:manualLayout>
      </c:layout>
      <c:overlay val="0"/>
      <c:spPr>
        <a:solidFill>
          <a:schemeClr val="accent1">
            <a:lumMod val="20000"/>
            <a:lumOff val="80000"/>
          </a:schemeClr>
        </a:solidFill>
        <a:ln cap="rnd">
          <a:solidFill>
            <a:schemeClr val="tx1"/>
          </a:solidFill>
        </a:ln>
        <a:effectLst>
          <a:outerShdw blurRad="50800" dist="38100" dir="2700000" algn="tl" rotWithShape="0">
            <a:prstClr val="black">
              <a:alpha val="40000"/>
            </a:prstClr>
          </a:outerShdw>
        </a:effectLst>
      </c:spPr>
      <c:txPr>
        <a:bodyPr/>
        <a:lstStyle/>
        <a:p>
          <a:pPr>
            <a:defRPr sz="800"/>
          </a:pPr>
          <a:endParaRPr lang="en-US"/>
        </a:p>
      </c:txPr>
    </c:legend>
    <c:plotVisOnly val="1"/>
    <c:dispBlanksAs val="gap"/>
    <c:showDLblsOverMax val="0"/>
  </c:chart>
  <c:spPr>
    <a:solidFill>
      <a:schemeClr val="accent1">
        <a:lumMod val="60000"/>
        <a:lumOff val="40000"/>
      </a:schemeClr>
    </a:solidFill>
    <a:ln cap="flat"/>
    <a:scene3d>
      <a:camera prst="orthographicFront"/>
      <a:lightRig rig="threePt" dir="t"/>
    </a:scene3d>
    <a:sp3d>
      <a:bevelT w="152400" h="50800" prst="softRound"/>
    </a:sp3d>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47624</xdr:rowOff>
    </xdr:from>
    <xdr:to>
      <xdr:col>8</xdr:col>
      <xdr:colOff>1</xdr:colOff>
      <xdr:row>16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300" y="723899"/>
          <a:ext cx="5514976" cy="263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spcBef>
              <a:spcPts val="0"/>
            </a:spcBef>
            <a:spcAft>
              <a:spcPts val="0"/>
            </a:spcAft>
            <a:buFont typeface="Arial" panose="020B0604020202020204" pitchFamily="34" charset="0"/>
            <a:buChar char="•"/>
          </a:pPr>
          <a:r>
            <a:rPr lang="en-US" sz="1200">
              <a:effectLst/>
              <a:latin typeface="Times New Roman" panose="02020603050405020304" pitchFamily="18" charset="0"/>
              <a:ea typeface="MS Mincho" panose="02020609040205080304" pitchFamily="49" charset="-128"/>
              <a:cs typeface="Times New Roman" panose="02020603050405020304" pitchFamily="18" charset="0"/>
            </a:rPr>
            <a:t>All participating institutions </a:t>
          </a:r>
          <a:r>
            <a:rPr lang="en-US" sz="1200" b="1">
              <a:effectLst/>
              <a:latin typeface="Times New Roman" panose="02020603050405020304" pitchFamily="18" charset="0"/>
              <a:ea typeface="MS Mincho" panose="02020609040205080304" pitchFamily="49" charset="-128"/>
              <a:cs typeface="Times New Roman" panose="02020603050405020304" pitchFamily="18" charset="0"/>
            </a:rPr>
            <a:t>operate a nonprofit food service</a:t>
          </a:r>
          <a:r>
            <a:rPr lang="en-US" sz="1200">
              <a:effectLst/>
              <a:latin typeface="Times New Roman" panose="02020603050405020304" pitchFamily="18" charset="0"/>
              <a:ea typeface="MS Mincho" panose="02020609040205080304" pitchFamily="49" charset="-128"/>
              <a:cs typeface="Times New Roman" panose="02020603050405020304" pitchFamily="18" charset="0"/>
            </a:rPr>
            <a:t> principally for the benefit of enrolled participants.</a:t>
          </a:r>
        </a:p>
        <a:p>
          <a:pPr marL="342900" marR="0" lvl="0" indent="-342900">
            <a:spcBef>
              <a:spcPts val="0"/>
            </a:spcBef>
            <a:spcAft>
              <a:spcPts val="0"/>
            </a:spcAft>
            <a:buFont typeface="Arial" panose="020B0604020202020204" pitchFamily="34" charset="0"/>
            <a:buChar char="•"/>
          </a:pPr>
          <a:endParaRPr lang="en-US" sz="1200">
            <a:effectLst/>
            <a:latin typeface="Times New Roman" panose="02020603050405020304" pitchFamily="18" charset="0"/>
            <a:ea typeface="MS Mincho" panose="02020609040205080304" pitchFamily="49" charset="-128"/>
            <a:cs typeface="Times New Roman" panose="02020603050405020304" pitchFamily="18" charset="0"/>
          </a:endParaRPr>
        </a:p>
        <a:p>
          <a:pPr marL="342900" marR="0" lvl="0" indent="-342900">
            <a:spcBef>
              <a:spcPts val="0"/>
            </a:spcBef>
            <a:spcAft>
              <a:spcPts val="0"/>
            </a:spcAft>
            <a:buFont typeface="Arial" panose="020B0604020202020204" pitchFamily="34" charset="0"/>
            <a:buChar char="•"/>
          </a:pPr>
          <a:r>
            <a:rPr lang="en-US" sz="1200">
              <a:effectLst/>
              <a:latin typeface="Times New Roman" panose="02020603050405020304" pitchFamily="18" charset="0"/>
              <a:ea typeface="MS Mincho" panose="02020609040205080304" pitchFamily="49" charset="-128"/>
              <a:cs typeface="Times New Roman" panose="02020603050405020304" pitchFamily="18" charset="0"/>
            </a:rPr>
            <a:t>There are adequate resources (</a:t>
          </a:r>
          <a:r>
            <a:rPr lang="en-US" sz="1200" b="1">
              <a:effectLst/>
              <a:latin typeface="Times New Roman" panose="02020603050405020304" pitchFamily="18" charset="0"/>
              <a:ea typeface="MS Mincho" panose="02020609040205080304" pitchFamily="49" charset="-128"/>
              <a:cs typeface="Times New Roman" panose="02020603050405020304" pitchFamily="18" charset="0"/>
            </a:rPr>
            <a:t>non-program funds</a:t>
          </a:r>
          <a:r>
            <a:rPr lang="en-US" sz="1200">
              <a:effectLst/>
              <a:latin typeface="Times New Roman" panose="02020603050405020304" pitchFamily="18" charset="0"/>
              <a:ea typeface="MS Mincho" panose="02020609040205080304" pitchFamily="49" charset="-128"/>
              <a:cs typeface="Times New Roman" panose="02020603050405020304" pitchFamily="18" charset="0"/>
            </a:rPr>
            <a:t>) to pay institution obligations during temporary interruptions in CACFP payments and non-food service obligations.</a:t>
          </a:r>
        </a:p>
        <a:p>
          <a:pPr marL="342900" marR="0" lvl="0" indent="-342900">
            <a:spcBef>
              <a:spcPts val="0"/>
            </a:spcBef>
            <a:spcAft>
              <a:spcPts val="0"/>
            </a:spcAft>
            <a:buFont typeface="Arial" panose="020B0604020202020204" pitchFamily="34" charset="0"/>
            <a:buChar char="•"/>
          </a:pPr>
          <a:endParaRPr lang="en-US" sz="1200">
            <a:effectLst/>
            <a:latin typeface="Times New Roman" panose="02020603050405020304" pitchFamily="18" charset="0"/>
            <a:ea typeface="MS Mincho" panose="02020609040205080304" pitchFamily="49" charset="-128"/>
            <a:cs typeface="Times New Roman" panose="02020603050405020304" pitchFamily="18" charset="0"/>
          </a:endParaRPr>
        </a:p>
        <a:p>
          <a:pPr marL="342900" marR="0" lvl="0" indent="-342900">
            <a:spcBef>
              <a:spcPts val="0"/>
            </a:spcBef>
            <a:spcAft>
              <a:spcPts val="0"/>
            </a:spcAft>
            <a:buFont typeface="Arial" panose="020B0604020202020204" pitchFamily="34" charset="0"/>
            <a:buChar char="•"/>
          </a:pPr>
          <a:r>
            <a:rPr lang="en-US" sz="1100">
              <a:solidFill>
                <a:schemeClr val="dk1"/>
              </a:solidFill>
              <a:effectLst/>
              <a:latin typeface="Times New Roman" panose="02020603050405020304" pitchFamily="18" charset="0"/>
              <a:ea typeface="+mn-ea"/>
              <a:cs typeface="Times New Roman" panose="02020603050405020304" pitchFamily="18" charset="0"/>
            </a:rPr>
            <a:t>Compensation charged to the nonprofit food service account is for </a:t>
          </a:r>
          <a:r>
            <a:rPr lang="en-US" sz="1100" b="1">
              <a:solidFill>
                <a:schemeClr val="dk1"/>
              </a:solidFill>
              <a:effectLst/>
              <a:latin typeface="Times New Roman" panose="02020603050405020304" pitchFamily="18" charset="0"/>
              <a:ea typeface="+mn-ea"/>
              <a:cs typeface="Times New Roman" panose="02020603050405020304" pitchFamily="18" charset="0"/>
            </a:rPr>
            <a:t>work rendered to the program</a:t>
          </a:r>
          <a:r>
            <a:rPr lang="en-US" sz="1100">
              <a:solidFill>
                <a:schemeClr val="dk1"/>
              </a:solidFill>
              <a:effectLst/>
              <a:latin typeface="Times New Roman" panose="02020603050405020304" pitchFamily="18" charset="0"/>
              <a:ea typeface="+mn-ea"/>
              <a:cs typeface="Times New Roman" panose="02020603050405020304" pitchFamily="18" charset="0"/>
            </a:rPr>
            <a:t> by the type of work performed and not by the job title of the individual. </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8</xdr:col>
      <xdr:colOff>0</xdr:colOff>
      <xdr:row>30</xdr:row>
      <xdr:rowOff>0</xdr:rowOff>
    </xdr:from>
    <xdr:to>
      <xdr:col>8</xdr:col>
      <xdr:colOff>0</xdr:colOff>
      <xdr:row>31</xdr:row>
      <xdr:rowOff>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5629275" y="7143750"/>
          <a:ext cx="0"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xdr:row>
      <xdr:rowOff>0</xdr:rowOff>
    </xdr:from>
    <xdr:to>
      <xdr:col>11</xdr:col>
      <xdr:colOff>0</xdr:colOff>
      <xdr:row>31</xdr:row>
      <xdr:rowOff>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5629275" y="7143750"/>
          <a:ext cx="1047750"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xdr:row>
      <xdr:rowOff>0</xdr:rowOff>
    </xdr:from>
    <xdr:to>
      <xdr:col>15</xdr:col>
      <xdr:colOff>0</xdr:colOff>
      <xdr:row>31</xdr:row>
      <xdr:rowOff>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5629275" y="7143750"/>
          <a:ext cx="3267075"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27</xdr:row>
      <xdr:rowOff>0</xdr:rowOff>
    </xdr:from>
    <xdr:to>
      <xdr:col>17</xdr:col>
      <xdr:colOff>0</xdr:colOff>
      <xdr:row>28</xdr:row>
      <xdr:rowOff>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H="1">
          <a:off x="5629275" y="5810250"/>
          <a:ext cx="4695825"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xdr:colOff>
      <xdr:row>27</xdr:row>
      <xdr:rowOff>0</xdr:rowOff>
    </xdr:from>
    <xdr:to>
      <xdr:col>17</xdr:col>
      <xdr:colOff>0</xdr:colOff>
      <xdr:row>28</xdr:row>
      <xdr:rowOff>0</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flipH="1">
          <a:off x="7867651" y="5810250"/>
          <a:ext cx="2457449"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27</xdr:row>
      <xdr:rowOff>0</xdr:rowOff>
    </xdr:from>
    <xdr:to>
      <xdr:col>17</xdr:col>
      <xdr:colOff>0</xdr:colOff>
      <xdr:row>29</xdr:row>
      <xdr:rowOff>0</xdr:rowOff>
    </xdr:to>
    <xdr:cxnSp macro="">
      <xdr:nvCxnSpPr>
        <xdr:cNvPr id="22" name="Straight Arrow Connector 21">
          <a:extLst>
            <a:ext uri="{FF2B5EF4-FFF2-40B4-BE49-F238E27FC236}">
              <a16:creationId xmlns:a16="http://schemas.microsoft.com/office/drawing/2014/main" id="{00000000-0008-0000-0000-000016000000}"/>
            </a:ext>
          </a:extLst>
        </xdr:cNvPr>
        <xdr:cNvCxnSpPr/>
      </xdr:nvCxnSpPr>
      <xdr:spPr>
        <a:xfrm flipH="1">
          <a:off x="10210800" y="5810250"/>
          <a:ext cx="114300" cy="80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76201</xdr:colOff>
      <xdr:row>5</xdr:row>
      <xdr:rowOff>66675</xdr:rowOff>
    </xdr:from>
    <xdr:to>
      <xdr:col>16</xdr:col>
      <xdr:colOff>0</xdr:colOff>
      <xdr:row>24</xdr:row>
      <xdr:rowOff>123825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6350</xdr:colOff>
      <xdr:row>46</xdr:row>
      <xdr:rowOff>95250</xdr:rowOff>
    </xdr:to>
    <xdr:pic>
      <xdr:nvPicPr>
        <xdr:cNvPr id="2" name="Picture 1" descr="http://swz.salary.com/graphics/clear.gif?RelNum=1.0.0.4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15625"/>
          <a:ext cx="9525"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123824</xdr:colOff>
      <xdr:row>1</xdr:row>
      <xdr:rowOff>0</xdr:rowOff>
    </xdr:from>
    <xdr:ext cx="10972801" cy="781050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23824" y="238125"/>
          <a:ext cx="10972801" cy="78105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solidFill>
                <a:schemeClr val="tx1"/>
              </a:solidFill>
              <a:effectLst/>
              <a:latin typeface="Times New Roman" panose="02020603050405020304" pitchFamily="18" charset="0"/>
              <a:ea typeface="+mn-ea"/>
              <a:cs typeface="Times New Roman" panose="02020603050405020304" pitchFamily="18" charset="0"/>
            </a:rPr>
            <a:t>Categorical Roles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Executive</a:t>
          </a:r>
          <a:r>
            <a:rPr lang="en-US" sz="1200" b="1" baseline="0">
              <a:solidFill>
                <a:schemeClr val="accent6">
                  <a:lumMod val="50000"/>
                </a:schemeClr>
              </a:solidFill>
              <a:effectLst/>
              <a:latin typeface="Times New Roman" panose="02020603050405020304" pitchFamily="18" charset="0"/>
              <a:ea typeface="+mn-ea"/>
              <a:cs typeface="Times New Roman" panose="02020603050405020304" pitchFamily="18" charset="0"/>
            </a:rPr>
            <a:t> Staff</a:t>
          </a:r>
          <a:endPar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11-1021  General &amp; Operations Managers</a:t>
          </a:r>
          <a:endParaRPr lang="en-US" sz="1200">
            <a:effectLst/>
            <a:latin typeface="Times New Roman" panose="02020603050405020304" pitchFamily="18" charset="0"/>
            <a:cs typeface="Times New Roman" panose="02020603050405020304" pitchFamily="18" charset="0"/>
          </a:endParaRPr>
        </a:p>
        <a:p>
          <a:pPr algn="l"/>
          <a:r>
            <a:rPr lang="en-US" sz="1200">
              <a:solidFill>
                <a:schemeClr val="tx1"/>
              </a:solidFill>
              <a:effectLst/>
              <a:latin typeface="Times New Roman" panose="02020603050405020304" pitchFamily="18" charset="0"/>
              <a:ea typeface="+mn-ea"/>
              <a:cs typeface="Times New Roman" panose="02020603050405020304" pitchFamily="18" charset="0"/>
            </a:rPr>
            <a:t>Plan, direct, or coordinate the operations of public or private sector organizations, overseeing multiple departments or locations. Duties and responsibilities include formulating policies, managing daily operations, and planning the use of materials and human resources, but are too diverse and general in nature to be classified in any one functional area of management or administration, such as personnel, purchasing, or administrative services. Usually manage through subordinate supervisors. Excludes First-Line Supervisors.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Managers</a:t>
          </a: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11-3013 Facilities Managers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Plan, direct, or coordinate one or more administrative services of an organization, such as records and information management, mail distribution, and other office support services, or coordinate operations and functionalities of facilities and buildings. May include surrounding grounds or multiple facilities of an organization's campus. (Note: This definition combines information from both 11-3012 Administrative Services Managers and 11-3013 Facilities Managers.)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Compliance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13-1041 Compliance Officers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Examine, evaluate, and investigate eligibility for or conformity with laws and regulations governing contract compliance of licenses and permits, and perform other compliance and enforcement inspection and analysis activities not classified elsewhere. Typically reports to a supervisor or manager.</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Finance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13-2011 Financial Specialists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Examine, analyze, and interpret accounting records to prepare financial statements, give advice, or audit and evaluate statements prepared by others. Install or advise on systems of recording costs or other financial and budgetary data. Typically reports to head of unit/department.</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General Office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43-9061 Other Office and Administrative Support Workers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Perform duties too varied and diverse to be classified in any specific office clerical occupation, requiring knowledge of office systems and procedures. Clerical duties may be assigned in accordance with the office procedures of individual establishments and may include a combination of answering telephones, bookkeeping, typing or word processing, office machine operation, and filing. Typically reports to a supervisor or manager.</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Staff, Operations</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35-0000 Food Preparation and Service Related Occupations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Food Preparation and Serving Related Workers</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5584</xdr:colOff>
      <xdr:row>1</xdr:row>
      <xdr:rowOff>0</xdr:rowOff>
    </xdr:to>
    <xdr:pic>
      <xdr:nvPicPr>
        <xdr:cNvPr id="1184" name="Picture 8" descr="c">
          <a:extLst>
            <a:ext uri="{FF2B5EF4-FFF2-40B4-BE49-F238E27FC236}">
              <a16:creationId xmlns:a16="http://schemas.microsoft.com/office/drawing/2014/main" id="{00000000-0008-0000-0500-0000A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042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9525</xdr:colOff>
      <xdr:row>1</xdr:row>
      <xdr:rowOff>9525</xdr:rowOff>
    </xdr:to>
    <xdr:pic>
      <xdr:nvPicPr>
        <xdr:cNvPr id="3247" name="Picture 1" descr="c">
          <a:extLst>
            <a:ext uri="{FF2B5EF4-FFF2-40B4-BE49-F238E27FC236}">
              <a16:creationId xmlns:a16="http://schemas.microsoft.com/office/drawing/2014/main" id="{00000000-0008-0000-0900-0000AF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3248" name="Picture 2" descr="c">
          <a:extLst>
            <a:ext uri="{FF2B5EF4-FFF2-40B4-BE49-F238E27FC236}">
              <a16:creationId xmlns:a16="http://schemas.microsoft.com/office/drawing/2014/main" id="{00000000-0008-0000-0900-0000B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9525</xdr:rowOff>
    </xdr:to>
    <xdr:pic>
      <xdr:nvPicPr>
        <xdr:cNvPr id="3249" name="Picture 1" descr="c">
          <a:extLst>
            <a:ext uri="{FF2B5EF4-FFF2-40B4-BE49-F238E27FC236}">
              <a16:creationId xmlns:a16="http://schemas.microsoft.com/office/drawing/2014/main" id="{00000000-0008-0000-0900-0000B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ual_Staff_table" displayName="Dual_Staff_table" ref="B29:O36" totalsRowCount="1" headerRowDxfId="275" dataDxfId="274" totalsRowDxfId="272" tableBorderDxfId="273" totalsRowBorderDxfId="271">
  <tableColumns count="14">
    <tableColumn id="1" xr3:uid="{00000000-0010-0000-0000-000001000000}" name="Role" totalsRowLabel="Total" dataDxfId="270" totalsRowDxfId="269" dataCellStyle="Normal 4"/>
    <tableColumn id="2" xr3:uid="{00000000-0010-0000-0000-000002000000}" name="CCC" totalsRowFunction="sum" dataDxfId="268" totalsRowDxfId="267" dataCellStyle="Currency">
      <calculatedColumnFormula>SUMIF(InputB,Dual_Staff_table[[#This Row],[Role]],Input!$J$15:$J$40)</calculatedColumnFormula>
    </tableColumn>
    <tableColumn id="3" xr3:uid="{00000000-0010-0000-0000-000003000000}" name="ADC" totalsRowFunction="sum" dataDxfId="266" totalsRowDxfId="265" dataCellStyle="Currency">
      <calculatedColumnFormula>SUMIF(InputB,Dual_Staff_table[[#This Row],[Role]],Input!$N$15:$N$40)</calculatedColumnFormula>
    </tableColumn>
    <tableColumn id="4" xr3:uid="{00000000-0010-0000-0000-000004000000}" name="DCH" totalsRowFunction="sum" dataDxfId="264" totalsRowDxfId="263" dataCellStyle="Currency">
      <calculatedColumnFormula>SUMIF(InputB,Dual_Staff_table[[#This Row],[Role]],Input!$R$15:$R$40)</calculatedColumnFormula>
    </tableColumn>
    <tableColumn id="5" xr3:uid="{00000000-0010-0000-0000-000005000000}" name="CCC Staff" totalsRowFunction="sum" dataDxfId="262" totalsRowDxfId="261" dataCellStyle="Currency">
      <calculatedColumnFormula>COUNTIFS(InputB,Dual_Staff_table[[#This Row],[Role]],Input!$J$15:$J$40,"&gt;0")</calculatedColumnFormula>
    </tableColumn>
    <tableColumn id="6" xr3:uid="{00000000-0010-0000-0000-000006000000}" name="ADC Staff" totalsRowFunction="sum" dataDxfId="260" totalsRowDxfId="259" dataCellStyle="Currency">
      <calculatedColumnFormula>COUNTIFS(InputB,Dual_Staff_table[[#This Row],[Role]],Input!$N$15:$N$40,"&gt;0")</calculatedColumnFormula>
    </tableColumn>
    <tableColumn id="7" xr3:uid="{00000000-0010-0000-0000-000007000000}" name="DCH Staff" totalsRowFunction="sum" dataDxfId="258" totalsRowDxfId="257" dataCellStyle="Currency">
      <calculatedColumnFormula>COUNTIFS(InputB,Dual_Staff_table[[#This Row],[Role]],Input!$R$15:$R$40,"&gt;0")</calculatedColumnFormula>
    </tableColumn>
    <tableColumn id="11" xr3:uid="{00000000-0010-0000-0000-00000B000000}" name="Total Salary_x000a_CCC &amp; ADC" totalsRowFunction="sum" dataDxfId="256" totalsRowDxfId="255" dataCellStyle="Comma">
      <calculatedColumnFormula>SUM(Dual_Staff_table[[#This Row],[CCC]:[ADC]])</calculatedColumnFormula>
    </tableColumn>
    <tableColumn id="10" xr3:uid="{00000000-0010-0000-0000-00000A000000}" name="% of Administrative Allocation_x000a_CCC &amp; ADC" totalsRowFunction="sum" dataDxfId="254" totalsRowDxfId="253" dataCellStyle="Comma">
      <calculatedColumnFormula>IFERROR(Dual_Staff_table[[#This Row],[Total Salary
CCC &amp; ADC]]/$J$18,"")</calculatedColumnFormula>
    </tableColumn>
    <tableColumn id="9" xr3:uid="{00000000-0010-0000-0000-000009000000}" name="Total Salary_x000a_DCH" totalsRowFunction="sum" dataDxfId="252" totalsRowDxfId="251" dataCellStyle="Comma">
      <calculatedColumnFormula>Dual_Staff_table[[#This Row],[DCH]]</calculatedColumnFormula>
    </tableColumn>
    <tableColumn id="8" xr3:uid="{00000000-0010-0000-0000-000008000000}" name="% of Administrative Allocation_x000a_DCH" totalsRowFunction="sum" dataDxfId="250" totalsRowDxfId="249" dataCellStyle="Comma">
      <calculatedColumnFormula>IFERROR(Dual_Staff_table[[#This Row],[Total Salary
DCH]]/$J$19,"")</calculatedColumnFormula>
    </tableColumn>
    <tableColumn id="12" xr3:uid="{00000000-0010-0000-0000-00000C000000}" name="Total Salaries_x000a_(All Programs)" totalsRowFunction="sum" dataDxfId="248" totalsRowDxfId="247" dataCellStyle="Currency">
      <calculatedColumnFormula>SUM(Dual_Staff_table[[#This Row],[CCC]:[DCH]])</calculatedColumnFormula>
    </tableColumn>
    <tableColumn id="13" xr3:uid="{00000000-0010-0000-0000-00000D000000}" name="% of  Administrative Allocation _x000a_" totalsRowFunction="sum" dataDxfId="246" totalsRowDxfId="245" dataCellStyle="Normal 4">
      <calculatedColumnFormula>IFERROR(Dual_Staff_table[[#This Row],[Total Salaries
(All Programs)]]/$J$20,"")</calculatedColumnFormula>
    </tableColumn>
    <tableColumn id="14" xr3:uid="{00000000-0010-0000-0000-00000E000000}" name="Max Regional Range by position" dataDxfId="244" totalsRowDxfId="243" dataCellStyle="Comma">
      <calculatedColumnFormula>IFERROR(IF($C$9="Texas",INDEX(Texas[],MATCH(B30,Texas[Category],0),6),IF($C$9="Dallas-Fort Worth-Arlington MSA",INDEX(Dallas_Ft_Worth_Arlington[],MATCH(B30,Dallas_Ft_Worth_Arlington[Category],0),6),IF($C$9="Houston-The Woodlands-Sugar Land MSA",INDEX(Houston_Woodlands_Sugar[],MATCH(B30,Houston_Woodlands_Sugar[Category],0),6),IF($C$9="Midland MSA",INDEX(#REF!,MATCH(B30,#REF!,0),6),IF($C$9="San Antonio-New Braunfels MSA",INDEX(San_Antonio[],MATCH(B30,San_Antonio[Category],0),6),""))))),"")</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llas_Ft_Worth_Arlington" displayName="Dallas_Ft_Worth_Arlington" ref="B4:E10" totalsRowShown="0" headerRowDxfId="242" tableBorderDxfId="241" headerRowCellStyle="Normal 4">
  <autoFilter ref="B4:E10" xr:uid="{00000000-0009-0000-0100-000003000000}">
    <filterColumn colId="0" hiddenButton="1"/>
    <filterColumn colId="1" hiddenButton="1"/>
    <filterColumn colId="2" hiddenButton="1"/>
    <filterColumn colId="3" hiddenButton="1"/>
  </autoFilter>
  <tableColumns count="4">
    <tableColumn id="1" xr3:uid="{00000000-0010-0000-0100-000001000000}" name="Category" dataDxfId="240" dataCellStyle="Normal 4"/>
    <tableColumn id="2" xr3:uid="{00000000-0010-0000-0100-000002000000}" name="Min" dataDxfId="239" dataCellStyle="Currency"/>
    <tableColumn id="4" xr3:uid="{00000000-0010-0000-0100-000004000000}" name="Median" dataDxfId="238" dataCellStyle="Currency"/>
    <tableColumn id="6" xr3:uid="{00000000-0010-0000-0100-000006000000}" name="Max" dataDxfId="237" dataCellStyle="Currency"/>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Houston_Woodlands_Sugar" displayName="Houston_Woodlands_Sugar" ref="H4:K10" totalsRowShown="0" headerRowDxfId="236" tableBorderDxfId="235" headerRowCellStyle="Normal 4">
  <autoFilter ref="H4:K10" xr:uid="{00000000-0009-0000-0100-000004000000}">
    <filterColumn colId="0" hiddenButton="1"/>
    <filterColumn colId="1" hiddenButton="1"/>
    <filterColumn colId="2" hiddenButton="1"/>
    <filterColumn colId="3" hiddenButton="1"/>
  </autoFilter>
  <tableColumns count="4">
    <tableColumn id="1" xr3:uid="{00000000-0010-0000-0200-000001000000}" name="Category" dataDxfId="234" dataCellStyle="Normal 4"/>
    <tableColumn id="2" xr3:uid="{00000000-0010-0000-0200-000002000000}" name="Min" dataDxfId="233" dataCellStyle="Currency"/>
    <tableColumn id="4" xr3:uid="{00000000-0010-0000-0200-000004000000}" name="Median" dataDxfId="232" dataCellStyle="Currency"/>
    <tableColumn id="6" xr3:uid="{00000000-0010-0000-0200-000006000000}" name="Max" dataDxfId="231" dataCellStyle="Currency"/>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San_Antonio" displayName="San_Antonio" ref="B13:E19" totalsRowShown="0" headerRowDxfId="230" tableBorderDxfId="229" headerRowCellStyle="Normal 4">
  <autoFilter ref="B13:E19" xr:uid="{00000000-0009-0000-0100-000006000000}">
    <filterColumn colId="0" hiddenButton="1"/>
    <filterColumn colId="1" hiddenButton="1"/>
    <filterColumn colId="2" hiddenButton="1"/>
    <filterColumn colId="3" hiddenButton="1"/>
  </autoFilter>
  <tableColumns count="4">
    <tableColumn id="1" xr3:uid="{00000000-0010-0000-0300-000001000000}" name="Category" dataDxfId="228" dataCellStyle="Normal 4"/>
    <tableColumn id="2" xr3:uid="{00000000-0010-0000-0300-000002000000}" name="Min" dataDxfId="227" dataCellStyle="Currency"/>
    <tableColumn id="4" xr3:uid="{00000000-0010-0000-0300-000004000000}" name="Median" dataDxfId="226" dataCellStyle="Currency"/>
    <tableColumn id="6" xr3:uid="{00000000-0010-0000-0300-000006000000}" name="Max" dataDxfId="225" dataCellStyle="Currency"/>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exas" displayName="Texas" ref="H13:K19" totalsRowShown="0" headerRowDxfId="224" tableBorderDxfId="223" headerRowCellStyle="Normal 4">
  <autoFilter ref="H13:K19" xr:uid="{00000000-0009-0000-0100-000007000000}">
    <filterColumn colId="0" hiddenButton="1"/>
    <filterColumn colId="1" hiddenButton="1"/>
    <filterColumn colId="2" hiddenButton="1"/>
    <filterColumn colId="3" hiddenButton="1"/>
  </autoFilter>
  <tableColumns count="4">
    <tableColumn id="1" xr3:uid="{00000000-0010-0000-0400-000001000000}" name="Category" dataDxfId="222" dataCellStyle="Normal 4"/>
    <tableColumn id="2" xr3:uid="{00000000-0010-0000-0400-000002000000}" name="Min" dataDxfId="221" dataCellStyle="Currency"/>
    <tableColumn id="4" xr3:uid="{00000000-0010-0000-0400-000004000000}" name="Median" dataDxfId="220" dataCellStyle="Currency"/>
    <tableColumn id="6" xr3:uid="{00000000-0010-0000-0400-000006000000}" name="Max" dataDxfId="219" dataCellStyle="Currency"/>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CE_Input_Table" displayName="CE_Input_Table" ref="A1:GK2" totalsRowShown="0" headerRowDxfId="218" dataDxfId="217">
  <sortState xmlns:xlrd2="http://schemas.microsoft.com/office/spreadsheetml/2017/richdata2" ref="A2:BH110">
    <sortCondition ref="D1:D110"/>
  </sortState>
  <tableColumns count="193">
    <tableColumn id="1" xr3:uid="{00000000-0010-0000-0500-000001000000}" name="Entered" dataDxfId="216"/>
    <tableColumn id="2" xr3:uid="{00000000-0010-0000-0500-000002000000}" name="Entered By" dataDxfId="215"/>
    <tableColumn id="4" xr3:uid="{00000000-0010-0000-0500-000004000000}" name="CE ID" dataDxfId="214"/>
    <tableColumn id="5" xr3:uid="{00000000-0010-0000-0500-000005000000}" name="CE Name" dataDxfId="213"/>
    <tableColumn id="6" xr3:uid="{00000000-0010-0000-0500-000006000000}" name="County" dataDxfId="212"/>
    <tableColumn id="7" xr3:uid="{00000000-0010-0000-0500-000007000000}" name="# of Center Sites" dataDxfId="211"/>
    <tableColumn id="113" xr3:uid="{00000000-0010-0000-0500-000071000000}" name="# of DCH Sites" dataDxfId="210"/>
    <tableColumn id="8" xr3:uid="{00000000-0010-0000-0500-000008000000}" name="Projected Program Reimbursment" dataDxfId="209" dataCellStyle="Currency"/>
    <tableColumn id="10" xr3:uid="{00000000-0010-0000-0500-00000A000000}" name="A" dataDxfId="208" dataCellStyle="Currency"/>
    <tableColumn id="13" xr3:uid="{00000000-0010-0000-0500-00000D000000}" name="B" dataDxfId="207" dataCellStyle="Currency"/>
    <tableColumn id="14" xr3:uid="{00000000-0010-0000-0500-00000E000000}" name="C" dataDxfId="206" dataCellStyle="Currency"/>
    <tableColumn id="15" xr3:uid="{00000000-0010-0000-0500-00000F000000}" name="D" dataDxfId="205" dataCellStyle="Currency"/>
    <tableColumn id="18" xr3:uid="{00000000-0010-0000-0500-000012000000}" name="E" dataDxfId="204" dataCellStyle="Currency"/>
    <tableColumn id="19" xr3:uid="{00000000-0010-0000-0500-000013000000}" name="F" dataDxfId="203" dataCellStyle="Currency"/>
    <tableColumn id="20" xr3:uid="{00000000-0010-0000-0500-000014000000}" name="G" dataDxfId="202" dataCellStyle="Currency"/>
    <tableColumn id="23" xr3:uid="{00000000-0010-0000-0500-000017000000}" name="H" dataDxfId="201" dataCellStyle="Currency"/>
    <tableColumn id="24" xr3:uid="{00000000-0010-0000-0500-000018000000}" name="I" dataDxfId="200" dataCellStyle="Currency"/>
    <tableColumn id="25" xr3:uid="{00000000-0010-0000-0500-000019000000}" name="J" dataDxfId="199" dataCellStyle="Currency"/>
    <tableColumn id="28" xr3:uid="{00000000-0010-0000-0500-00001C000000}" name="K" dataDxfId="198" dataCellStyle="Currency"/>
    <tableColumn id="29" xr3:uid="{00000000-0010-0000-0500-00001D000000}" name="L" dataDxfId="197" dataCellStyle="Currency"/>
    <tableColumn id="30" xr3:uid="{00000000-0010-0000-0500-00001E000000}" name="M" dataDxfId="196" dataCellStyle="Currency"/>
    <tableColumn id="33" xr3:uid="{00000000-0010-0000-0500-000021000000}" name="N" dataDxfId="195" dataCellStyle="Currency"/>
    <tableColumn id="34" xr3:uid="{00000000-0010-0000-0500-000022000000}" name="O" dataDxfId="194" dataCellStyle="Currency"/>
    <tableColumn id="35" xr3:uid="{00000000-0010-0000-0500-000023000000}" name="P" dataDxfId="193" dataCellStyle="Currency"/>
    <tableColumn id="38" xr3:uid="{00000000-0010-0000-0500-000026000000}" name="Q" dataDxfId="192" dataCellStyle="Currency"/>
    <tableColumn id="39" xr3:uid="{00000000-0010-0000-0500-000027000000}" name="R" dataDxfId="191" dataCellStyle="Currency"/>
    <tableColumn id="45" xr3:uid="{00000000-0010-0000-0500-00002D000000}" name="S" dataDxfId="190" dataCellStyle="Currency"/>
    <tableColumn id="48" xr3:uid="{00000000-0010-0000-0500-000030000000}" name="T" dataDxfId="189" dataCellStyle="Currency"/>
    <tableColumn id="49" xr3:uid="{00000000-0010-0000-0500-000031000000}" name="U" dataDxfId="188" dataCellStyle="Currency"/>
    <tableColumn id="60" xr3:uid="{00000000-0010-0000-0500-00003C000000}" name="V" dataDxfId="187" dataCellStyle="Currency"/>
    <tableColumn id="50" xr3:uid="{00000000-0010-0000-0500-000032000000}" name="W" dataDxfId="186" dataCellStyle="Currency"/>
    <tableColumn id="51" xr3:uid="{00000000-0010-0000-0500-000033000000}" name="X" dataDxfId="185" dataCellStyle="Currency"/>
    <tableColumn id="52" xr3:uid="{00000000-0010-0000-0500-000034000000}" name="Y" dataDxfId="184" dataCellStyle="Currency"/>
    <tableColumn id="53" xr3:uid="{00000000-0010-0000-0500-000035000000}" name="Z" dataDxfId="183" dataCellStyle="Currency"/>
    <tableColumn id="114" xr3:uid="{00000000-0010-0000-0500-000072000000}" name="CCCR" dataDxfId="182" dataCellStyle="Currency"/>
    <tableColumn id="54" xr3:uid="{00000000-0010-0000-0500-000036000000}" name="A1" dataDxfId="181" dataCellStyle="Currency"/>
    <tableColumn id="55" xr3:uid="{00000000-0010-0000-0500-000037000000}" name="B1" dataDxfId="180" dataCellStyle="Currency"/>
    <tableColumn id="56" xr3:uid="{00000000-0010-0000-0500-000038000000}" name="C1" dataDxfId="179" dataCellStyle="Currency"/>
    <tableColumn id="57" xr3:uid="{00000000-0010-0000-0500-000039000000}" name="D1" dataDxfId="178" dataCellStyle="Currency"/>
    <tableColumn id="58" xr3:uid="{00000000-0010-0000-0500-00003A000000}" name="E1" dataDxfId="177" dataCellStyle="Currency"/>
    <tableColumn id="9" xr3:uid="{00000000-0010-0000-0500-000009000000}" name="F1" dataDxfId="176" dataCellStyle="Currency"/>
    <tableColumn id="11" xr3:uid="{00000000-0010-0000-0500-00000B000000}" name="G1" dataDxfId="175" dataCellStyle="Currency"/>
    <tableColumn id="12" xr3:uid="{00000000-0010-0000-0500-00000C000000}" name="H1" dataDxfId="174" dataCellStyle="Currency"/>
    <tableColumn id="16" xr3:uid="{00000000-0010-0000-0500-000010000000}" name="I1" dataDxfId="173" dataCellStyle="Currency"/>
    <tableColumn id="17" xr3:uid="{00000000-0010-0000-0500-000011000000}" name="J1" dataDxfId="172" dataCellStyle="Currency"/>
    <tableColumn id="21" xr3:uid="{00000000-0010-0000-0500-000015000000}" name="K1" dataDxfId="171" dataCellStyle="Currency"/>
    <tableColumn id="22" xr3:uid="{00000000-0010-0000-0500-000016000000}" name="L1" dataDxfId="170" dataCellStyle="Currency"/>
    <tableColumn id="26" xr3:uid="{00000000-0010-0000-0500-00001A000000}" name="M1" dataDxfId="169" dataCellStyle="Currency"/>
    <tableColumn id="27" xr3:uid="{00000000-0010-0000-0500-00001B000000}" name="N1" dataDxfId="168" dataCellStyle="Currency"/>
    <tableColumn id="31" xr3:uid="{00000000-0010-0000-0500-00001F000000}" name="O1" dataDxfId="167" dataCellStyle="Currency"/>
    <tableColumn id="32" xr3:uid="{00000000-0010-0000-0500-000020000000}" name="P1" dataDxfId="166" dataCellStyle="Currency"/>
    <tableColumn id="36" xr3:uid="{00000000-0010-0000-0500-000024000000}" name="Q1" dataDxfId="165" dataCellStyle="Currency"/>
    <tableColumn id="37" xr3:uid="{00000000-0010-0000-0500-000025000000}" name="R1" dataDxfId="164" dataCellStyle="Currency"/>
    <tableColumn id="40" xr3:uid="{00000000-0010-0000-0500-000028000000}" name="S1" dataDxfId="163" dataCellStyle="Currency"/>
    <tableColumn id="41" xr3:uid="{00000000-0010-0000-0500-000029000000}" name="T1" dataDxfId="162" dataCellStyle="Currency"/>
    <tableColumn id="42" xr3:uid="{00000000-0010-0000-0500-00002A000000}" name="U1" dataDxfId="161" dataCellStyle="Currency"/>
    <tableColumn id="43" xr3:uid="{00000000-0010-0000-0500-00002B000000}" name="V1" dataDxfId="160" dataCellStyle="Currency"/>
    <tableColumn id="44" xr3:uid="{00000000-0010-0000-0500-00002C000000}" name="W1" dataDxfId="159" dataCellStyle="Currency"/>
    <tableColumn id="46" xr3:uid="{00000000-0010-0000-0500-00002E000000}" name="X1" dataDxfId="158" dataCellStyle="Currency"/>
    <tableColumn id="47" xr3:uid="{00000000-0010-0000-0500-00002F000000}" name="Y1" dataDxfId="157" dataCellStyle="Currency"/>
    <tableColumn id="59" xr3:uid="{00000000-0010-0000-0500-00003B000000}" name="Z1" dataDxfId="156" dataCellStyle="Currency"/>
    <tableColumn id="115" xr3:uid="{00000000-0010-0000-0500-000073000000}" name="ADCR" dataDxfId="155" dataCellStyle="Currency"/>
    <tableColumn id="61" xr3:uid="{00000000-0010-0000-0500-00003D000000}" name="A2" dataDxfId="154" dataCellStyle="Currency"/>
    <tableColumn id="62" xr3:uid="{00000000-0010-0000-0500-00003E000000}" name="B2" dataDxfId="153" dataCellStyle="Currency"/>
    <tableColumn id="63" xr3:uid="{00000000-0010-0000-0500-00003F000000}" name="C2" dataDxfId="152" dataCellStyle="Currency"/>
    <tableColumn id="64" xr3:uid="{00000000-0010-0000-0500-000040000000}" name="D2" dataDxfId="151" dataCellStyle="Currency"/>
    <tableColumn id="65" xr3:uid="{00000000-0010-0000-0500-000041000000}" name="E2" dataDxfId="150" dataCellStyle="Currency"/>
    <tableColumn id="66" xr3:uid="{00000000-0010-0000-0500-000042000000}" name="F2" dataDxfId="149" dataCellStyle="Currency"/>
    <tableColumn id="67" xr3:uid="{00000000-0010-0000-0500-000043000000}" name="G2" dataDxfId="148" dataCellStyle="Currency"/>
    <tableColumn id="68" xr3:uid="{00000000-0010-0000-0500-000044000000}" name="H2" dataDxfId="147" dataCellStyle="Currency"/>
    <tableColumn id="69" xr3:uid="{00000000-0010-0000-0500-000045000000}" name="I2" dataDxfId="146" dataCellStyle="Currency"/>
    <tableColumn id="70" xr3:uid="{00000000-0010-0000-0500-000046000000}" name="J2" dataDxfId="145" dataCellStyle="Currency"/>
    <tableColumn id="71" xr3:uid="{00000000-0010-0000-0500-000047000000}" name="K2" dataDxfId="144" dataCellStyle="Currency"/>
    <tableColumn id="72" xr3:uid="{00000000-0010-0000-0500-000048000000}" name="L2" dataDxfId="143" dataCellStyle="Currency"/>
    <tableColumn id="73" xr3:uid="{00000000-0010-0000-0500-000049000000}" name="M2" dataDxfId="142" dataCellStyle="Currency"/>
    <tableColumn id="74" xr3:uid="{00000000-0010-0000-0500-00004A000000}" name="N2" dataDxfId="141" dataCellStyle="Currency"/>
    <tableColumn id="75" xr3:uid="{00000000-0010-0000-0500-00004B000000}" name="O2" dataDxfId="140" dataCellStyle="Currency"/>
    <tableColumn id="76" xr3:uid="{00000000-0010-0000-0500-00004C000000}" name="P2" dataDxfId="139" dataCellStyle="Currency"/>
    <tableColumn id="77" xr3:uid="{00000000-0010-0000-0500-00004D000000}" name="Q2" dataDxfId="138" dataCellStyle="Currency"/>
    <tableColumn id="78" xr3:uid="{00000000-0010-0000-0500-00004E000000}" name="R2" dataDxfId="137" dataCellStyle="Currency"/>
    <tableColumn id="79" xr3:uid="{00000000-0010-0000-0500-00004F000000}" name="S2" dataDxfId="136" dataCellStyle="Currency"/>
    <tableColumn id="80" xr3:uid="{00000000-0010-0000-0500-000050000000}" name="T2" dataDxfId="135" dataCellStyle="Currency"/>
    <tableColumn id="81" xr3:uid="{00000000-0010-0000-0500-000051000000}" name="U2" dataDxfId="134" dataCellStyle="Currency"/>
    <tableColumn id="82" xr3:uid="{00000000-0010-0000-0500-000052000000}" name="V2" dataDxfId="133" dataCellStyle="Currency"/>
    <tableColumn id="83" xr3:uid="{00000000-0010-0000-0500-000053000000}" name="W2" dataDxfId="132" dataCellStyle="Currency"/>
    <tableColumn id="84" xr3:uid="{00000000-0010-0000-0500-000054000000}" name="X2" dataDxfId="131" dataCellStyle="Currency"/>
    <tableColumn id="85" xr3:uid="{00000000-0010-0000-0500-000055000000}" name="Y2" dataDxfId="130" dataCellStyle="Currency"/>
    <tableColumn id="86" xr3:uid="{00000000-0010-0000-0500-000056000000}" name="Z2" dataDxfId="129" dataCellStyle="Currency"/>
    <tableColumn id="116" xr3:uid="{00000000-0010-0000-0500-000074000000}" name="DCHR" dataDxfId="128" dataCellStyle="Currency"/>
    <tableColumn id="87" xr3:uid="{00000000-0010-0000-0500-000057000000}" name="A3" dataDxfId="127" dataCellStyle="Currency"/>
    <tableColumn id="88" xr3:uid="{00000000-0010-0000-0500-000058000000}" name="B3" dataDxfId="126" dataCellStyle="Currency"/>
    <tableColumn id="89" xr3:uid="{00000000-0010-0000-0500-000059000000}" name="C3" dataDxfId="125" dataCellStyle="Currency"/>
    <tableColumn id="90" xr3:uid="{00000000-0010-0000-0500-00005A000000}" name="D3" dataDxfId="124" dataCellStyle="Currency"/>
    <tableColumn id="91" xr3:uid="{00000000-0010-0000-0500-00005B000000}" name="E3" dataDxfId="123" dataCellStyle="Currency"/>
    <tableColumn id="92" xr3:uid="{00000000-0010-0000-0500-00005C000000}" name="F3" dataDxfId="122" dataCellStyle="Currency"/>
    <tableColumn id="93" xr3:uid="{00000000-0010-0000-0500-00005D000000}" name="G3" dataDxfId="121" dataCellStyle="Currency"/>
    <tableColumn id="94" xr3:uid="{00000000-0010-0000-0500-00005E000000}" name="H3" dataDxfId="120" dataCellStyle="Currency"/>
    <tableColumn id="95" xr3:uid="{00000000-0010-0000-0500-00005F000000}" name="I3" dataDxfId="119" dataCellStyle="Currency"/>
    <tableColumn id="96" xr3:uid="{00000000-0010-0000-0500-000060000000}" name="J3" dataDxfId="118" dataCellStyle="Currency"/>
    <tableColumn id="97" xr3:uid="{00000000-0010-0000-0500-000061000000}" name="K3" dataDxfId="117" dataCellStyle="Currency"/>
    <tableColumn id="98" xr3:uid="{00000000-0010-0000-0500-000062000000}" name="L3" dataDxfId="116" dataCellStyle="Currency"/>
    <tableColumn id="99" xr3:uid="{00000000-0010-0000-0500-000063000000}" name="M3" dataDxfId="115" dataCellStyle="Currency"/>
    <tableColumn id="100" xr3:uid="{00000000-0010-0000-0500-000064000000}" name="N3" dataDxfId="114" dataCellStyle="Currency"/>
    <tableColumn id="101" xr3:uid="{00000000-0010-0000-0500-000065000000}" name="O3" dataDxfId="113" dataCellStyle="Currency"/>
    <tableColumn id="102" xr3:uid="{00000000-0010-0000-0500-000066000000}" name="P3" dataDxfId="112" dataCellStyle="Currency"/>
    <tableColumn id="103" xr3:uid="{00000000-0010-0000-0500-000067000000}" name="Q3" dataDxfId="111" dataCellStyle="Currency"/>
    <tableColumn id="104" xr3:uid="{00000000-0010-0000-0500-000068000000}" name="R3" dataDxfId="110" dataCellStyle="Currency"/>
    <tableColumn id="105" xr3:uid="{00000000-0010-0000-0500-000069000000}" name="S3" dataDxfId="109" dataCellStyle="Currency"/>
    <tableColumn id="106" xr3:uid="{00000000-0010-0000-0500-00006A000000}" name="T3" dataDxfId="108" dataCellStyle="Currency"/>
    <tableColumn id="107" xr3:uid="{00000000-0010-0000-0500-00006B000000}" name="U3" dataDxfId="107" dataCellStyle="Currency"/>
    <tableColumn id="108" xr3:uid="{00000000-0010-0000-0500-00006C000000}" name="V3" dataDxfId="106" dataCellStyle="Currency"/>
    <tableColumn id="109" xr3:uid="{00000000-0010-0000-0500-00006D000000}" name="W3" dataDxfId="105" dataCellStyle="Currency"/>
    <tableColumn id="110" xr3:uid="{00000000-0010-0000-0500-00006E000000}" name="X3" dataDxfId="104" dataCellStyle="Currency"/>
    <tableColumn id="111" xr3:uid="{00000000-0010-0000-0500-00006F000000}" name="Y3" dataDxfId="103" dataCellStyle="Currency"/>
    <tableColumn id="112" xr3:uid="{00000000-0010-0000-0500-000070000000}" name="Z3" dataDxfId="102" dataCellStyle="Currency"/>
    <tableColumn id="196" xr3:uid="{00000000-0010-0000-0500-0000C4000000}" name="A4" dataDxfId="101" dataCellStyle="Currency"/>
    <tableColumn id="197" xr3:uid="{00000000-0010-0000-0500-0000C5000000}" name="B4" dataDxfId="100" dataCellStyle="Currency"/>
    <tableColumn id="198" xr3:uid="{00000000-0010-0000-0500-0000C6000000}" name="C4" dataDxfId="99" dataCellStyle="Currency"/>
    <tableColumn id="199" xr3:uid="{00000000-0010-0000-0500-0000C7000000}" name="D4" dataDxfId="98" dataCellStyle="Currency"/>
    <tableColumn id="200" xr3:uid="{00000000-0010-0000-0500-0000C8000000}" name="E4" dataDxfId="97" dataCellStyle="Currency"/>
    <tableColumn id="201" xr3:uid="{00000000-0010-0000-0500-0000C9000000}" name="F4" dataDxfId="96" dataCellStyle="Currency"/>
    <tableColumn id="202" xr3:uid="{00000000-0010-0000-0500-0000CA000000}" name="G4" dataDxfId="95" dataCellStyle="Currency"/>
    <tableColumn id="203" xr3:uid="{00000000-0010-0000-0500-0000CB000000}" name="H4" dataDxfId="94" dataCellStyle="Currency"/>
    <tableColumn id="204" xr3:uid="{00000000-0010-0000-0500-0000CC000000}" name="I4" dataDxfId="93" dataCellStyle="Currency"/>
    <tableColumn id="205" xr3:uid="{00000000-0010-0000-0500-0000CD000000}" name="J4" dataDxfId="92" dataCellStyle="Currency"/>
    <tableColumn id="206" xr3:uid="{00000000-0010-0000-0500-0000CE000000}" name="K4" dataDxfId="91" dataCellStyle="Currency"/>
    <tableColumn id="207" xr3:uid="{00000000-0010-0000-0500-0000CF000000}" name="L4" dataDxfId="90" dataCellStyle="Currency"/>
    <tableColumn id="208" xr3:uid="{00000000-0010-0000-0500-0000D0000000}" name="M4" dataDxfId="89" dataCellStyle="Currency"/>
    <tableColumn id="209" xr3:uid="{00000000-0010-0000-0500-0000D1000000}" name="N4" dataDxfId="88" dataCellStyle="Currency"/>
    <tableColumn id="210" xr3:uid="{00000000-0010-0000-0500-0000D2000000}" name="O4" dataDxfId="87" dataCellStyle="Currency"/>
    <tableColumn id="211" xr3:uid="{00000000-0010-0000-0500-0000D3000000}" name="P4" dataDxfId="86" dataCellStyle="Currency"/>
    <tableColumn id="212" xr3:uid="{00000000-0010-0000-0500-0000D4000000}" name="Q4" dataDxfId="85" dataCellStyle="Currency"/>
    <tableColumn id="213" xr3:uid="{00000000-0010-0000-0500-0000D5000000}" name="R4" dataDxfId="84" dataCellStyle="Currency"/>
    <tableColumn id="214" xr3:uid="{00000000-0010-0000-0500-0000D6000000}" name="S4" dataDxfId="83" dataCellStyle="Currency"/>
    <tableColumn id="215" xr3:uid="{00000000-0010-0000-0500-0000D7000000}" name="T4" dataDxfId="82" dataCellStyle="Currency"/>
    <tableColumn id="216" xr3:uid="{00000000-0010-0000-0500-0000D8000000}" name="U4" dataDxfId="81" dataCellStyle="Currency"/>
    <tableColumn id="217" xr3:uid="{00000000-0010-0000-0500-0000D9000000}" name="V4" dataDxfId="80" dataCellStyle="Currency"/>
    <tableColumn id="218" xr3:uid="{00000000-0010-0000-0500-0000DA000000}" name="W4" dataDxfId="79" dataCellStyle="Currency"/>
    <tableColumn id="219" xr3:uid="{00000000-0010-0000-0500-0000DB000000}" name="X4" dataDxfId="78" dataCellStyle="Currency"/>
    <tableColumn id="220" xr3:uid="{00000000-0010-0000-0500-0000DC000000}" name="Y4" dataDxfId="77" dataCellStyle="Currency"/>
    <tableColumn id="221" xr3:uid="{00000000-0010-0000-0500-0000DD000000}" name="Z4" dataDxfId="76" dataCellStyle="Currency"/>
    <tableColumn id="222" xr3:uid="{00000000-0010-0000-0500-0000DE000000}" name="A5" dataDxfId="75" dataCellStyle="Currency"/>
    <tableColumn id="223" xr3:uid="{00000000-0010-0000-0500-0000DF000000}" name="B5" dataDxfId="74" dataCellStyle="Currency"/>
    <tableColumn id="224" xr3:uid="{00000000-0010-0000-0500-0000E0000000}" name="C5" dataDxfId="73" dataCellStyle="Currency"/>
    <tableColumn id="225" xr3:uid="{00000000-0010-0000-0500-0000E1000000}" name="D5" dataDxfId="72" dataCellStyle="Currency"/>
    <tableColumn id="226" xr3:uid="{00000000-0010-0000-0500-0000E2000000}" name="E5" dataDxfId="71" dataCellStyle="Currency"/>
    <tableColumn id="227" xr3:uid="{00000000-0010-0000-0500-0000E3000000}" name="F5" dataDxfId="70" dataCellStyle="Currency"/>
    <tableColumn id="228" xr3:uid="{00000000-0010-0000-0500-0000E4000000}" name="G5" dataDxfId="69" dataCellStyle="Currency"/>
    <tableColumn id="229" xr3:uid="{00000000-0010-0000-0500-0000E5000000}" name="H5" dataDxfId="68" dataCellStyle="Currency"/>
    <tableColumn id="230" xr3:uid="{00000000-0010-0000-0500-0000E6000000}" name="I5" dataDxfId="67" dataCellStyle="Currency"/>
    <tableColumn id="231" xr3:uid="{00000000-0010-0000-0500-0000E7000000}" name="J5" dataDxfId="66" dataCellStyle="Currency"/>
    <tableColumn id="232" xr3:uid="{00000000-0010-0000-0500-0000E8000000}" name="K5" dataDxfId="65" dataCellStyle="Currency"/>
    <tableColumn id="233" xr3:uid="{00000000-0010-0000-0500-0000E9000000}" name="L5" dataDxfId="64" dataCellStyle="Currency"/>
    <tableColumn id="234" xr3:uid="{00000000-0010-0000-0500-0000EA000000}" name="M5" dataDxfId="63" dataCellStyle="Currency"/>
    <tableColumn id="235" xr3:uid="{00000000-0010-0000-0500-0000EB000000}" name="N5" dataDxfId="62" dataCellStyle="Currency"/>
    <tableColumn id="236" xr3:uid="{00000000-0010-0000-0500-0000EC000000}" name="O5" dataDxfId="61" dataCellStyle="Currency"/>
    <tableColumn id="237" xr3:uid="{00000000-0010-0000-0500-0000ED000000}" name="P5" dataDxfId="60" dataCellStyle="Currency"/>
    <tableColumn id="238" xr3:uid="{00000000-0010-0000-0500-0000EE000000}" name="Q5" dataDxfId="59" dataCellStyle="Currency"/>
    <tableColumn id="239" xr3:uid="{00000000-0010-0000-0500-0000EF000000}" name="R5" dataDxfId="58" dataCellStyle="Currency"/>
    <tableColumn id="240" xr3:uid="{00000000-0010-0000-0500-0000F0000000}" name="S5" dataDxfId="57" dataCellStyle="Currency"/>
    <tableColumn id="241" xr3:uid="{00000000-0010-0000-0500-0000F1000000}" name="T5" dataDxfId="56" dataCellStyle="Currency"/>
    <tableColumn id="242" xr3:uid="{00000000-0010-0000-0500-0000F2000000}" name="U5" dataDxfId="55" dataCellStyle="Currency"/>
    <tableColumn id="243" xr3:uid="{00000000-0010-0000-0500-0000F3000000}" name="V5" dataDxfId="54" dataCellStyle="Currency"/>
    <tableColumn id="244" xr3:uid="{00000000-0010-0000-0500-0000F4000000}" name="W5" dataDxfId="53" dataCellStyle="Currency"/>
    <tableColumn id="245" xr3:uid="{00000000-0010-0000-0500-0000F5000000}" name="X5" dataDxfId="52" dataCellStyle="Currency"/>
    <tableColumn id="246" xr3:uid="{00000000-0010-0000-0500-0000F6000000}" name="Y5" dataDxfId="51" dataCellStyle="Currency"/>
    <tableColumn id="247" xr3:uid="{00000000-0010-0000-0500-0000F7000000}" name="Z5" dataDxfId="50" dataCellStyle="Currency"/>
    <tableColumn id="248" xr3:uid="{00000000-0010-0000-0500-0000F8000000}" name="A6" dataDxfId="49" dataCellStyle="Currency"/>
    <tableColumn id="249" xr3:uid="{00000000-0010-0000-0500-0000F9000000}" name="B6" dataDxfId="48" dataCellStyle="Currency"/>
    <tableColumn id="250" xr3:uid="{00000000-0010-0000-0500-0000FA000000}" name="C6" dataDxfId="47" dataCellStyle="Currency"/>
    <tableColumn id="251" xr3:uid="{00000000-0010-0000-0500-0000FB000000}" name="D6" dataDxfId="46" dataCellStyle="Currency"/>
    <tableColumn id="252" xr3:uid="{00000000-0010-0000-0500-0000FC000000}" name="E6" dataDxfId="45" dataCellStyle="Currency"/>
    <tableColumn id="253" xr3:uid="{00000000-0010-0000-0500-0000FD000000}" name="F6" dataDxfId="44" dataCellStyle="Currency"/>
    <tableColumn id="254" xr3:uid="{00000000-0010-0000-0500-0000FE000000}" name="G6" dataDxfId="43" dataCellStyle="Currency"/>
    <tableColumn id="255" xr3:uid="{00000000-0010-0000-0500-0000FF000000}" name="H6" dataDxfId="42" dataCellStyle="Currency"/>
    <tableColumn id="256" xr3:uid="{00000000-0010-0000-0500-000000010000}" name="I6" dataDxfId="41" dataCellStyle="Currency"/>
    <tableColumn id="257" xr3:uid="{00000000-0010-0000-0500-000001010000}" name="J6" dataDxfId="40" dataCellStyle="Currency"/>
    <tableColumn id="258" xr3:uid="{00000000-0010-0000-0500-000002010000}" name="K6" dataDxfId="39" dataCellStyle="Currency"/>
    <tableColumn id="259" xr3:uid="{00000000-0010-0000-0500-000003010000}" name="L6" dataDxfId="38" dataCellStyle="Currency"/>
    <tableColumn id="260" xr3:uid="{00000000-0010-0000-0500-000004010000}" name="M6" dataDxfId="37" dataCellStyle="Currency"/>
    <tableColumn id="261" xr3:uid="{00000000-0010-0000-0500-000005010000}" name="N6" dataDxfId="36" dataCellStyle="Currency"/>
    <tableColumn id="262" xr3:uid="{00000000-0010-0000-0500-000006010000}" name="O6" dataDxfId="35" dataCellStyle="Currency"/>
    <tableColumn id="263" xr3:uid="{00000000-0010-0000-0500-000007010000}" name="P6" dataDxfId="34" dataCellStyle="Currency"/>
    <tableColumn id="264" xr3:uid="{00000000-0010-0000-0500-000008010000}" name="Q6" dataDxfId="33" dataCellStyle="Currency"/>
    <tableColumn id="265" xr3:uid="{00000000-0010-0000-0500-000009010000}" name="R6" dataDxfId="32" dataCellStyle="Currency"/>
    <tableColumn id="266" xr3:uid="{00000000-0010-0000-0500-00000A010000}" name="S6" dataDxfId="31" dataCellStyle="Currency"/>
    <tableColumn id="267" xr3:uid="{00000000-0010-0000-0500-00000B010000}" name="T6" dataDxfId="30" dataCellStyle="Currency"/>
    <tableColumn id="268" xr3:uid="{00000000-0010-0000-0500-00000C010000}" name="U6" dataDxfId="29" dataCellStyle="Currency"/>
    <tableColumn id="269" xr3:uid="{00000000-0010-0000-0500-00000D010000}" name="V6" dataDxfId="28" dataCellStyle="Currency"/>
    <tableColumn id="270" xr3:uid="{00000000-0010-0000-0500-00000E010000}" name="W6" dataDxfId="27" dataCellStyle="Currency"/>
    <tableColumn id="271" xr3:uid="{00000000-0010-0000-0500-00000F010000}" name="X6" dataDxfId="26" dataCellStyle="Currency"/>
    <tableColumn id="272" xr3:uid="{00000000-0010-0000-0500-000010010000}" name="Y6" dataDxfId="25" dataCellStyle="Currency"/>
    <tableColumn id="273" xr3:uid="{00000000-0010-0000-0500-000011010000}" name="Z6" dataDxfId="24" dataCellStyle="Currency"/>
  </tableColumns>
  <tableStyleInfo name="TableStyleMedium1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bls.gov/oes/tables.htm" TargetMode="External"/><Relationship Id="rId7" Type="http://schemas.openxmlformats.org/officeDocument/2006/relationships/printerSettings" Target="../printerSettings/printerSettings5.bin"/><Relationship Id="rId2" Type="http://schemas.openxmlformats.org/officeDocument/2006/relationships/hyperlink" Target="https://texaslmi.com/LMIbyCategory/Wages" TargetMode="External"/><Relationship Id="rId1" Type="http://schemas.openxmlformats.org/officeDocument/2006/relationships/hyperlink" Target="https://www.bls.gov/news.release/ecec.nr0.htm" TargetMode="External"/><Relationship Id="rId6" Type="http://schemas.openxmlformats.org/officeDocument/2006/relationships/hyperlink" Target="https://texaslmi.com/LMIbyCategory/Wages" TargetMode="External"/><Relationship Id="rId11" Type="http://schemas.openxmlformats.org/officeDocument/2006/relationships/table" Target="../tables/table5.xml"/><Relationship Id="rId5" Type="http://schemas.openxmlformats.org/officeDocument/2006/relationships/hyperlink" Target="https://www.bls.gov/oes/oes_perc.htm" TargetMode="External"/><Relationship Id="rId10" Type="http://schemas.openxmlformats.org/officeDocument/2006/relationships/table" Target="../tables/table4.xml"/><Relationship Id="rId4" Type="http://schemas.openxmlformats.org/officeDocument/2006/relationships/hyperlink" Target="https://squaremeals.org/Programs/Child-and-Adult-Care-Food-Program/Reimbursement-Rates" TargetMode="External"/><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sheetPr>
  <dimension ref="A1:AE69"/>
  <sheetViews>
    <sheetView tabSelected="1" zoomScale="85" zoomScaleNormal="85" workbookViewId="0">
      <selection activeCell="B2" sqref="B2:H2"/>
    </sheetView>
  </sheetViews>
  <sheetFormatPr defaultColWidth="9.21875" defaultRowHeight="15.6" x14ac:dyDescent="0.3"/>
  <cols>
    <col min="1" max="1" width="1.77734375" style="57" customWidth="1"/>
    <col min="2" max="2" width="28.109375" style="57" customWidth="1"/>
    <col min="3" max="3" width="2.77734375" style="57" customWidth="1"/>
    <col min="4" max="4" width="21.77734375" style="57" bestFit="1" customWidth="1"/>
    <col min="5" max="5" width="2.77734375" style="57" customWidth="1"/>
    <col min="6" max="6" width="11.21875" style="57" customWidth="1"/>
    <col min="7" max="7" width="1.77734375" style="57" customWidth="1"/>
    <col min="8" max="8" width="23.21875" style="57" bestFit="1" customWidth="1"/>
    <col min="9" max="9" width="2.77734375" style="57" customWidth="1"/>
    <col min="10" max="10" width="11.21875" style="57" customWidth="1"/>
    <col min="11" max="11" width="1.77734375" style="57" customWidth="1"/>
    <col min="12" max="12" width="17.77734375" style="57" bestFit="1" customWidth="1"/>
    <col min="13" max="13" width="2.77734375" style="57" customWidth="1"/>
    <col min="14" max="14" width="11" style="57" customWidth="1"/>
    <col min="15" max="15" width="1.77734375" style="57" customWidth="1"/>
    <col min="16" max="16" width="19.77734375" style="57" customWidth="1"/>
    <col min="17" max="17" width="1.77734375" style="57" customWidth="1"/>
    <col min="18" max="18" width="19.21875" style="57" bestFit="1" customWidth="1"/>
    <col min="19" max="19" width="17.77734375" style="57" customWidth="1"/>
    <col min="20" max="20" width="2.77734375" style="57" customWidth="1"/>
    <col min="21" max="22" width="1.77734375" style="57" customWidth="1"/>
    <col min="23" max="23" width="22.21875" style="57" customWidth="1"/>
    <col min="24" max="24" width="15.44140625" style="57" customWidth="1"/>
    <col min="25" max="25" width="16.77734375" style="57" bestFit="1" customWidth="1"/>
    <col min="26" max="26" width="12.77734375" style="57" bestFit="1" customWidth="1"/>
    <col min="27" max="27" width="19.21875" style="57" customWidth="1"/>
    <col min="28" max="28" width="18" style="57" customWidth="1"/>
    <col min="29" max="29" width="14" style="57" bestFit="1" customWidth="1"/>
    <col min="30" max="30" width="13.21875" style="57" bestFit="1" customWidth="1"/>
    <col min="31" max="31" width="17.5546875" style="57" customWidth="1"/>
    <col min="32" max="16384" width="9.21875" style="57"/>
  </cols>
  <sheetData>
    <row r="1" spans="2:8" ht="16.2" thickBot="1" x14ac:dyDescent="0.35"/>
    <row r="2" spans="2:8" ht="39" customHeight="1" thickTop="1" x14ac:dyDescent="0.35">
      <c r="B2" s="441" t="s">
        <v>820</v>
      </c>
      <c r="C2" s="442"/>
      <c r="D2" s="442"/>
      <c r="E2" s="442"/>
      <c r="F2" s="442"/>
      <c r="G2" s="442"/>
      <c r="H2" s="443"/>
    </row>
    <row r="3" spans="2:8" x14ac:dyDescent="0.3">
      <c r="B3" s="190"/>
      <c r="C3" s="191"/>
      <c r="D3" s="191"/>
      <c r="E3" s="191"/>
      <c r="F3" s="191"/>
      <c r="G3" s="191"/>
      <c r="H3" s="192"/>
    </row>
    <row r="4" spans="2:8" x14ac:dyDescent="0.3">
      <c r="B4" s="193"/>
      <c r="C4" s="194"/>
      <c r="D4" s="194"/>
      <c r="E4" s="194"/>
      <c r="F4" s="194"/>
      <c r="G4" s="194"/>
      <c r="H4" s="195"/>
    </row>
    <row r="5" spans="2:8" x14ac:dyDescent="0.3">
      <c r="B5" s="196"/>
      <c r="C5" s="197"/>
      <c r="D5" s="197"/>
      <c r="E5" s="197"/>
      <c r="F5" s="197"/>
      <c r="G5" s="197"/>
      <c r="H5" s="198"/>
    </row>
    <row r="6" spans="2:8" x14ac:dyDescent="0.3">
      <c r="B6" s="190"/>
      <c r="C6" s="191"/>
      <c r="D6" s="191"/>
      <c r="E6" s="191"/>
      <c r="F6" s="191"/>
      <c r="G6" s="191"/>
      <c r="H6" s="192"/>
    </row>
    <row r="7" spans="2:8" x14ac:dyDescent="0.3">
      <c r="B7" s="193"/>
      <c r="C7" s="194"/>
      <c r="D7" s="194"/>
      <c r="E7" s="194"/>
      <c r="F7" s="194"/>
      <c r="G7" s="194"/>
      <c r="H7" s="195"/>
    </row>
    <row r="8" spans="2:8" x14ac:dyDescent="0.3">
      <c r="B8" s="196"/>
      <c r="C8" s="197"/>
      <c r="D8" s="197"/>
      <c r="E8" s="197"/>
      <c r="F8" s="197"/>
      <c r="G8" s="197"/>
      <c r="H8" s="198"/>
    </row>
    <row r="9" spans="2:8" x14ac:dyDescent="0.3">
      <c r="B9" s="193"/>
      <c r="C9" s="194"/>
      <c r="D9" s="194"/>
      <c r="E9" s="194"/>
      <c r="F9" s="194"/>
      <c r="G9" s="194"/>
      <c r="H9" s="195"/>
    </row>
    <row r="10" spans="2:8" x14ac:dyDescent="0.3">
      <c r="B10" s="196"/>
      <c r="C10" s="197"/>
      <c r="D10" s="197"/>
      <c r="E10" s="197"/>
      <c r="F10" s="197"/>
      <c r="G10" s="197"/>
      <c r="H10" s="198"/>
    </row>
    <row r="11" spans="2:8" x14ac:dyDescent="0.3">
      <c r="B11" s="196"/>
      <c r="C11" s="197"/>
      <c r="D11" s="197"/>
      <c r="E11" s="197"/>
      <c r="F11" s="197"/>
      <c r="G11" s="197"/>
      <c r="H11" s="198"/>
    </row>
    <row r="12" spans="2:8" x14ac:dyDescent="0.3">
      <c r="B12" s="196"/>
      <c r="C12" s="197"/>
      <c r="D12" s="197"/>
      <c r="E12" s="197"/>
      <c r="F12" s="197"/>
      <c r="G12" s="197"/>
      <c r="H12" s="198"/>
    </row>
    <row r="13" spans="2:8" x14ac:dyDescent="0.3">
      <c r="B13" s="199"/>
      <c r="C13" s="200"/>
      <c r="D13" s="200"/>
      <c r="E13" s="200"/>
      <c r="F13" s="200"/>
      <c r="G13" s="200"/>
      <c r="H13" s="201"/>
    </row>
    <row r="14" spans="2:8" x14ac:dyDescent="0.3">
      <c r="B14" s="196"/>
      <c r="C14" s="197"/>
      <c r="D14" s="197"/>
      <c r="E14" s="197"/>
      <c r="F14" s="197"/>
      <c r="G14" s="197"/>
      <c r="H14" s="198"/>
    </row>
    <row r="15" spans="2:8" x14ac:dyDescent="0.3">
      <c r="B15" s="196"/>
      <c r="C15" s="197"/>
      <c r="D15" s="197"/>
      <c r="E15" s="197"/>
      <c r="F15" s="197"/>
      <c r="G15" s="197"/>
      <c r="H15" s="198"/>
    </row>
    <row r="16" spans="2:8" ht="16.2" thickBot="1" x14ac:dyDescent="0.35">
      <c r="B16" s="202"/>
      <c r="C16" s="203"/>
      <c r="D16" s="203"/>
      <c r="E16" s="203"/>
      <c r="F16" s="203"/>
      <c r="G16" s="203"/>
      <c r="H16" s="204"/>
    </row>
    <row r="17" spans="1:31" ht="16.2" thickTop="1" x14ac:dyDescent="0.3">
      <c r="A17" s="55"/>
      <c r="B17" s="62"/>
      <c r="C17" s="55"/>
      <c r="D17" s="55"/>
      <c r="E17" s="55"/>
      <c r="F17" s="55"/>
    </row>
    <row r="18" spans="1:31" ht="21" customHeight="1" thickBot="1" x14ac:dyDescent="0.35">
      <c r="A18" s="55"/>
      <c r="Q18" s="63"/>
    </row>
    <row r="19" spans="1:31" ht="20.25" customHeight="1" thickTop="1" x14ac:dyDescent="0.35">
      <c r="A19" s="61"/>
      <c r="B19" s="452" t="s">
        <v>997</v>
      </c>
      <c r="C19" s="453"/>
      <c r="D19" s="453"/>
      <c r="E19" s="453"/>
      <c r="F19" s="453"/>
      <c r="G19" s="149"/>
      <c r="H19" s="150"/>
      <c r="I19" s="150"/>
      <c r="J19" s="150"/>
      <c r="K19" s="151"/>
      <c r="L19" s="150"/>
      <c r="M19" s="152"/>
      <c r="N19" s="450" t="s">
        <v>803</v>
      </c>
      <c r="O19" s="450"/>
      <c r="P19" s="450"/>
      <c r="Q19" s="450"/>
      <c r="R19" s="450"/>
      <c r="S19" s="450"/>
      <c r="T19" s="153"/>
      <c r="V19" s="253"/>
      <c r="W19" s="417" t="s">
        <v>985</v>
      </c>
      <c r="X19" s="463" t="s">
        <v>1009</v>
      </c>
      <c r="Y19" s="464"/>
      <c r="Z19" s="464"/>
      <c r="AA19" s="465"/>
      <c r="AB19" s="251"/>
      <c r="AC19" s="251"/>
      <c r="AD19" s="251"/>
      <c r="AE19" s="252"/>
    </row>
    <row r="20" spans="1:31" ht="16.5" customHeight="1" x14ac:dyDescent="0.35">
      <c r="A20" s="61"/>
      <c r="B20" s="145"/>
      <c r="C20" s="113"/>
      <c r="D20" s="154" t="s">
        <v>811</v>
      </c>
      <c r="E20" s="155"/>
      <c r="F20" s="155"/>
      <c r="G20" s="156"/>
      <c r="H20" s="157"/>
      <c r="I20" s="157"/>
      <c r="J20" s="157"/>
      <c r="K20" s="140"/>
      <c r="L20" s="98"/>
      <c r="M20" s="451"/>
      <c r="N20" s="451"/>
      <c r="O20" s="451"/>
      <c r="P20" s="451"/>
      <c r="Q20" s="451"/>
      <c r="R20" s="451"/>
      <c r="S20" s="451"/>
      <c r="T20" s="97"/>
      <c r="V20" s="219"/>
      <c r="W20" s="254"/>
      <c r="X20" s="466"/>
      <c r="Y20" s="467"/>
      <c r="Z20" s="467"/>
      <c r="AA20" s="468"/>
      <c r="AB20" s="221"/>
      <c r="AC20" s="221"/>
      <c r="AD20" s="221"/>
      <c r="AE20" s="225"/>
    </row>
    <row r="21" spans="1:31" ht="17.25" customHeight="1" thickBot="1" x14ac:dyDescent="0.35">
      <c r="A21" s="61"/>
      <c r="B21" s="145"/>
      <c r="C21" s="146"/>
      <c r="D21" s="137"/>
      <c r="E21" s="158"/>
      <c r="F21" s="158"/>
      <c r="G21" s="117"/>
      <c r="H21" s="98"/>
      <c r="I21" s="98"/>
      <c r="J21" s="98"/>
      <c r="K21" s="140"/>
      <c r="L21" s="98"/>
      <c r="M21" s="451"/>
      <c r="N21" s="451"/>
      <c r="O21" s="451"/>
      <c r="P21" s="451"/>
      <c r="Q21" s="451"/>
      <c r="R21" s="451"/>
      <c r="S21" s="451"/>
      <c r="T21" s="97"/>
      <c r="V21" s="219"/>
      <c r="W21" s="255"/>
      <c r="X21" s="469"/>
      <c r="Y21" s="470"/>
      <c r="Z21" s="470"/>
      <c r="AA21" s="471"/>
      <c r="AB21" s="221"/>
      <c r="AC21" s="221"/>
      <c r="AD21" s="221"/>
      <c r="AE21" s="225"/>
    </row>
    <row r="22" spans="1:31" ht="18.600000000000001" thickTop="1" thickBot="1" x14ac:dyDescent="0.35">
      <c r="A22" s="61"/>
      <c r="B22" s="139"/>
      <c r="C22" s="146"/>
      <c r="D22" s="159"/>
      <c r="E22" s="135"/>
      <c r="F22" s="135"/>
      <c r="G22" s="117"/>
      <c r="H22" s="98"/>
      <c r="I22" s="98"/>
      <c r="J22" s="98"/>
      <c r="K22" s="140"/>
      <c r="L22" s="98"/>
      <c r="M22" s="451"/>
      <c r="N22" s="451"/>
      <c r="O22" s="451"/>
      <c r="P22" s="451"/>
      <c r="Q22" s="451"/>
      <c r="R22" s="451"/>
      <c r="S22" s="451"/>
      <c r="T22" s="97"/>
      <c r="V22" s="219"/>
      <c r="W22" s="439" t="s">
        <v>807</v>
      </c>
      <c r="X22" s="439"/>
      <c r="Y22" s="439"/>
      <c r="Z22" s="439"/>
      <c r="AA22" s="439"/>
      <c r="AB22" s="439"/>
      <c r="AC22" s="439"/>
      <c r="AD22" s="439"/>
      <c r="AE22" s="440"/>
    </row>
    <row r="23" spans="1:31" ht="16.2" thickTop="1" x14ac:dyDescent="0.3">
      <c r="A23" s="61"/>
      <c r="B23" s="145"/>
      <c r="C23" s="146"/>
      <c r="D23" s="147"/>
      <c r="E23" s="148"/>
      <c r="F23" s="148"/>
      <c r="G23" s="117"/>
      <c r="H23" s="98"/>
      <c r="I23" s="98"/>
      <c r="J23" s="98"/>
      <c r="K23" s="140"/>
      <c r="L23" s="98"/>
      <c r="M23" s="98"/>
      <c r="N23" s="98"/>
      <c r="O23" s="140"/>
      <c r="P23" s="98"/>
      <c r="Q23" s="444" t="s">
        <v>1001</v>
      </c>
      <c r="R23" s="445"/>
      <c r="S23" s="445"/>
      <c r="T23" s="97"/>
      <c r="V23" s="219"/>
      <c r="W23" s="246"/>
      <c r="X23" s="247"/>
      <c r="Y23" s="247"/>
      <c r="Z23" s="247"/>
      <c r="AA23" s="247"/>
      <c r="AB23" s="247"/>
      <c r="AC23" s="247"/>
      <c r="AD23" s="247"/>
      <c r="AE23" s="248"/>
    </row>
    <row r="24" spans="1:31" ht="20.399999999999999" x14ac:dyDescent="0.35">
      <c r="A24" s="61"/>
      <c r="B24" s="139" t="s">
        <v>16</v>
      </c>
      <c r="C24" s="127"/>
      <c r="D24" s="174" t="s">
        <v>979</v>
      </c>
      <c r="E24" s="135"/>
      <c r="F24" s="135"/>
      <c r="G24" s="140"/>
      <c r="H24" s="141" t="s">
        <v>812</v>
      </c>
      <c r="I24" s="141"/>
      <c r="J24" s="141"/>
      <c r="K24" s="142"/>
      <c r="L24" s="143" t="s">
        <v>980</v>
      </c>
      <c r="M24" s="143"/>
      <c r="N24" s="143"/>
      <c r="O24" s="143"/>
      <c r="P24" s="143"/>
      <c r="Q24" s="446"/>
      <c r="R24" s="447"/>
      <c r="S24" s="447"/>
      <c r="T24" s="97"/>
      <c r="V24" s="219"/>
      <c r="W24" s="426" t="s">
        <v>980</v>
      </c>
      <c r="X24" s="426"/>
      <c r="Y24" s="426"/>
      <c r="Z24" s="426"/>
      <c r="AA24" s="426"/>
      <c r="AB24" s="426"/>
      <c r="AC24" s="426"/>
      <c r="AD24" s="426"/>
      <c r="AE24" s="427"/>
    </row>
    <row r="25" spans="1:31" ht="21" thickBot="1" x14ac:dyDescent="0.4">
      <c r="A25" s="61"/>
      <c r="B25" s="139" t="s">
        <v>18</v>
      </c>
      <c r="C25" s="127"/>
      <c r="D25" s="175" t="s">
        <v>980</v>
      </c>
      <c r="E25" s="135"/>
      <c r="F25" s="135"/>
      <c r="G25" s="117"/>
      <c r="H25" s="141" t="s">
        <v>800</v>
      </c>
      <c r="I25" s="141"/>
      <c r="J25" s="141"/>
      <c r="K25" s="140"/>
      <c r="L25" s="144" t="s">
        <v>576</v>
      </c>
      <c r="M25" s="143"/>
      <c r="N25" s="143"/>
      <c r="O25" s="143"/>
      <c r="P25" s="143"/>
      <c r="Q25" s="446"/>
      <c r="R25" s="447"/>
      <c r="S25" s="447"/>
      <c r="T25" s="97"/>
      <c r="V25" s="219"/>
      <c r="W25" s="249"/>
      <c r="X25" s="249"/>
      <c r="Y25" s="249"/>
      <c r="Z25" s="249"/>
      <c r="AA25" s="249"/>
      <c r="AB25" s="249"/>
      <c r="AC25" s="249"/>
      <c r="AD25" s="249"/>
      <c r="AE25" s="250"/>
    </row>
    <row r="26" spans="1:31" ht="16.8" thickTop="1" thickBot="1" x14ac:dyDescent="0.35">
      <c r="A26" s="61"/>
      <c r="B26" s="139" t="s">
        <v>19</v>
      </c>
      <c r="C26" s="127"/>
      <c r="D26" s="174" t="s">
        <v>153</v>
      </c>
      <c r="E26" s="135"/>
      <c r="F26" s="135"/>
      <c r="G26" s="117"/>
      <c r="H26" s="98"/>
      <c r="I26" s="98"/>
      <c r="J26" s="98"/>
      <c r="K26" s="140"/>
      <c r="L26" s="98"/>
      <c r="M26" s="98"/>
      <c r="N26" s="98"/>
      <c r="O26" s="140"/>
      <c r="P26" s="98"/>
      <c r="Q26" s="448"/>
      <c r="R26" s="449"/>
      <c r="S26" s="449"/>
      <c r="T26" s="97"/>
      <c r="V26" s="219"/>
      <c r="W26" s="165" t="s">
        <v>27</v>
      </c>
      <c r="X26" s="428" t="s">
        <v>576</v>
      </c>
      <c r="Y26" s="429"/>
      <c r="Z26" s="429"/>
      <c r="AA26" s="429"/>
      <c r="AB26" s="429"/>
      <c r="AC26" s="430"/>
      <c r="AD26" s="169" t="s">
        <v>16</v>
      </c>
      <c r="AE26" s="241" t="s">
        <v>979</v>
      </c>
    </row>
    <row r="27" spans="1:31" ht="16.5" customHeight="1" thickTop="1" thickBot="1" x14ac:dyDescent="0.4">
      <c r="A27" s="61"/>
      <c r="B27" s="139" t="s">
        <v>793</v>
      </c>
      <c r="C27" s="127"/>
      <c r="D27" s="176">
        <v>115</v>
      </c>
      <c r="E27" s="135"/>
      <c r="F27" s="135"/>
      <c r="G27" s="117"/>
      <c r="H27" s="454" t="s">
        <v>990</v>
      </c>
      <c r="I27" s="454"/>
      <c r="J27" s="454"/>
      <c r="K27" s="454"/>
      <c r="L27" s="454"/>
      <c r="M27" s="454"/>
      <c r="N27" s="454"/>
      <c r="O27" s="454"/>
      <c r="P27" s="454"/>
      <c r="Q27" s="125"/>
      <c r="R27" s="125"/>
      <c r="S27" s="125"/>
      <c r="T27" s="97"/>
      <c r="V27" s="219"/>
      <c r="W27" s="240"/>
      <c r="X27" s="236"/>
      <c r="Y27" s="245"/>
      <c r="Z27" s="167" t="s">
        <v>41</v>
      </c>
      <c r="AA27" s="242">
        <v>115</v>
      </c>
      <c r="AB27" s="243"/>
      <c r="AC27" s="244"/>
      <c r="AD27" s="170" t="s">
        <v>42</v>
      </c>
      <c r="AE27" s="241">
        <v>301</v>
      </c>
    </row>
    <row r="28" spans="1:31" ht="16.8" thickTop="1" thickBot="1" x14ac:dyDescent="0.35">
      <c r="A28" s="61"/>
      <c r="B28" s="139" t="s">
        <v>794</v>
      </c>
      <c r="C28" s="127"/>
      <c r="D28" s="176">
        <v>301</v>
      </c>
      <c r="E28" s="135"/>
      <c r="F28" s="135"/>
      <c r="G28" s="117"/>
      <c r="H28" s="137" t="s">
        <v>13</v>
      </c>
      <c r="I28" s="137"/>
      <c r="J28" s="137"/>
      <c r="K28" s="138"/>
      <c r="L28" s="137" t="s">
        <v>14</v>
      </c>
      <c r="M28" s="137"/>
      <c r="N28" s="137"/>
      <c r="O28" s="138"/>
      <c r="P28" s="137" t="s">
        <v>805</v>
      </c>
      <c r="Q28" s="98"/>
      <c r="R28" s="455" t="s">
        <v>991</v>
      </c>
      <c r="S28" s="456"/>
      <c r="T28" s="97"/>
      <c r="V28" s="219"/>
      <c r="W28" s="164" t="s">
        <v>40</v>
      </c>
      <c r="X28" s="240" t="s">
        <v>809</v>
      </c>
      <c r="Y28" s="223"/>
      <c r="Z28" s="223"/>
      <c r="AA28" s="223"/>
      <c r="AB28" s="223"/>
      <c r="AC28" s="223"/>
      <c r="AD28" s="223"/>
      <c r="AE28" s="238"/>
    </row>
    <row r="29" spans="1:31" ht="48" customHeight="1" thickTop="1" thickBot="1" x14ac:dyDescent="0.4">
      <c r="A29" s="61"/>
      <c r="B29" s="133" t="s">
        <v>990</v>
      </c>
      <c r="C29" s="127"/>
      <c r="D29" s="134">
        <v>12328801.449999999</v>
      </c>
      <c r="E29" s="135"/>
      <c r="F29" s="135"/>
      <c r="G29" s="136"/>
      <c r="H29" s="177">
        <v>12039505.449999999</v>
      </c>
      <c r="I29" s="131"/>
      <c r="J29" s="131"/>
      <c r="K29" s="132"/>
      <c r="L29" s="177">
        <v>0</v>
      </c>
      <c r="M29" s="131"/>
      <c r="N29" s="131"/>
      <c r="O29" s="132"/>
      <c r="P29" s="178">
        <v>289296</v>
      </c>
      <c r="Q29" s="130"/>
      <c r="R29" s="457"/>
      <c r="S29" s="458"/>
      <c r="T29" s="97"/>
      <c r="V29" s="219"/>
      <c r="W29" s="163" t="s">
        <v>795</v>
      </c>
      <c r="X29" s="239" t="s">
        <v>984</v>
      </c>
      <c r="Y29" s="166" t="s">
        <v>13</v>
      </c>
      <c r="Z29" s="223"/>
      <c r="AA29" s="168" t="s">
        <v>14</v>
      </c>
      <c r="AB29" s="223"/>
      <c r="AC29" s="168" t="s">
        <v>15</v>
      </c>
      <c r="AD29" s="223"/>
      <c r="AE29" s="171" t="s">
        <v>39</v>
      </c>
    </row>
    <row r="30" spans="1:31" ht="41.25" customHeight="1" thickTop="1" thickBot="1" x14ac:dyDescent="0.4">
      <c r="A30" s="61"/>
      <c r="B30" s="126"/>
      <c r="C30" s="127"/>
      <c r="D30" s="128"/>
      <c r="E30" s="129"/>
      <c r="F30" s="129"/>
      <c r="G30" s="117"/>
      <c r="H30" s="416" t="s">
        <v>1002</v>
      </c>
      <c r="I30" s="123"/>
      <c r="J30" s="123"/>
      <c r="K30" s="124"/>
      <c r="L30" s="115"/>
      <c r="M30" s="115"/>
      <c r="N30" s="115"/>
      <c r="O30" s="124"/>
      <c r="P30" s="123"/>
      <c r="Q30" s="98"/>
      <c r="R30" s="125"/>
      <c r="S30" s="98"/>
      <c r="T30" s="97"/>
      <c r="V30" s="219"/>
      <c r="W30" s="236"/>
      <c r="X30" s="223"/>
      <c r="Y30" s="237"/>
      <c r="Z30" s="223"/>
      <c r="AA30" s="223"/>
      <c r="AB30" s="223"/>
      <c r="AC30" s="223"/>
      <c r="AD30" s="223"/>
      <c r="AE30" s="238"/>
    </row>
    <row r="31" spans="1:31" ht="64.2" thickTop="1" thickBot="1" x14ac:dyDescent="0.4">
      <c r="A31" s="61"/>
      <c r="B31" s="459" t="s">
        <v>1000</v>
      </c>
      <c r="C31" s="113"/>
      <c r="D31" s="114" t="s">
        <v>604</v>
      </c>
      <c r="E31" s="115"/>
      <c r="F31" s="116" t="s">
        <v>1003</v>
      </c>
      <c r="G31" s="117"/>
      <c r="H31" s="268" t="s">
        <v>1007</v>
      </c>
      <c r="I31" s="118"/>
      <c r="J31" s="116" t="s">
        <v>1004</v>
      </c>
      <c r="K31" s="119"/>
      <c r="L31" s="268" t="s">
        <v>1006</v>
      </c>
      <c r="M31" s="115"/>
      <c r="N31" s="116" t="s">
        <v>1005</v>
      </c>
      <c r="O31" s="119"/>
      <c r="P31" s="268" t="s">
        <v>1008</v>
      </c>
      <c r="Q31" s="120"/>
      <c r="R31" s="121" t="s">
        <v>992</v>
      </c>
      <c r="S31" s="122" t="s">
        <v>53</v>
      </c>
      <c r="T31" s="97"/>
      <c r="V31" s="219"/>
      <c r="W31" s="431" t="s">
        <v>28</v>
      </c>
      <c r="X31" s="432"/>
      <c r="Y31" s="232">
        <v>12039505.449999999</v>
      </c>
      <c r="Z31" s="233"/>
      <c r="AA31" s="232">
        <v>0</v>
      </c>
      <c r="AB31" s="234"/>
      <c r="AC31" s="232">
        <v>289296</v>
      </c>
      <c r="AD31" s="230"/>
      <c r="AE31" s="235">
        <f>SUM(Y31,AA31,AC31)</f>
        <v>12328801.449999999</v>
      </c>
    </row>
    <row r="32" spans="1:31" ht="24" customHeight="1" thickTop="1" thickBot="1" x14ac:dyDescent="0.35">
      <c r="A32" s="61"/>
      <c r="B32" s="459"/>
      <c r="C32" s="111"/>
      <c r="D32" s="179" t="s">
        <v>817</v>
      </c>
      <c r="E32" s="109"/>
      <c r="F32" s="181">
        <v>5</v>
      </c>
      <c r="G32" s="107"/>
      <c r="H32" s="183">
        <v>152100</v>
      </c>
      <c r="I32" s="105"/>
      <c r="J32" s="185">
        <v>0</v>
      </c>
      <c r="K32" s="101" t="s">
        <v>689</v>
      </c>
      <c r="L32" s="187">
        <v>0</v>
      </c>
      <c r="M32" s="103"/>
      <c r="N32" s="185">
        <v>5</v>
      </c>
      <c r="O32" s="101"/>
      <c r="P32" s="187">
        <v>50700</v>
      </c>
      <c r="Q32" s="98"/>
      <c r="R32" s="188">
        <v>155330.15873015873</v>
      </c>
      <c r="S32" s="32" t="s">
        <v>982</v>
      </c>
      <c r="T32" s="97"/>
      <c r="V32" s="219"/>
      <c r="W32" s="433" t="s">
        <v>55</v>
      </c>
      <c r="X32" s="434"/>
      <c r="Y32" s="228"/>
      <c r="Z32" s="229"/>
      <c r="AA32" s="229"/>
      <c r="AB32" s="229"/>
      <c r="AC32" s="221"/>
      <c r="AD32" s="230"/>
      <c r="AE32" s="231">
        <f>AC36</f>
        <v>303204</v>
      </c>
    </row>
    <row r="33" spans="1:31" ht="22.2" thickTop="1" x14ac:dyDescent="0.3">
      <c r="A33" s="61"/>
      <c r="B33" s="459"/>
      <c r="C33" s="112"/>
      <c r="D33" s="180" t="s">
        <v>817</v>
      </c>
      <c r="E33" s="110"/>
      <c r="F33" s="182">
        <v>5</v>
      </c>
      <c r="G33" s="108"/>
      <c r="H33" s="184">
        <v>138600</v>
      </c>
      <c r="I33" s="106"/>
      <c r="J33" s="186">
        <v>0</v>
      </c>
      <c r="K33" s="102" t="s">
        <v>690</v>
      </c>
      <c r="L33" s="184">
        <v>0</v>
      </c>
      <c r="M33" s="104"/>
      <c r="N33" s="186">
        <v>3</v>
      </c>
      <c r="O33" s="102"/>
      <c r="P33" s="184">
        <v>46200</v>
      </c>
      <c r="Q33" s="98"/>
      <c r="R33" s="189">
        <v>155330.15873015873</v>
      </c>
      <c r="S33" s="33" t="s">
        <v>982</v>
      </c>
      <c r="T33" s="97"/>
      <c r="V33" s="219"/>
      <c r="W33" s="223"/>
      <c r="X33" s="223"/>
      <c r="Y33" s="221"/>
      <c r="Z33" s="224"/>
      <c r="AA33" s="221"/>
      <c r="AB33" s="224"/>
      <c r="AC33" s="221"/>
      <c r="AD33" s="224"/>
      <c r="AE33" s="225"/>
    </row>
    <row r="34" spans="1:31" ht="22.2" thickBot="1" x14ac:dyDescent="0.35">
      <c r="A34" s="61"/>
      <c r="B34" s="459"/>
      <c r="C34" s="112"/>
      <c r="D34" s="180" t="s">
        <v>20</v>
      </c>
      <c r="E34" s="110"/>
      <c r="F34" s="182">
        <v>5</v>
      </c>
      <c r="G34" s="108"/>
      <c r="H34" s="184">
        <v>30000</v>
      </c>
      <c r="I34" s="106"/>
      <c r="J34" s="186">
        <v>0</v>
      </c>
      <c r="K34" s="102" t="s">
        <v>691</v>
      </c>
      <c r="L34" s="184">
        <v>0</v>
      </c>
      <c r="M34" s="104"/>
      <c r="N34" s="186">
        <v>3</v>
      </c>
      <c r="O34" s="102"/>
      <c r="P34" s="184">
        <v>30000</v>
      </c>
      <c r="Q34" s="98"/>
      <c r="R34" s="189">
        <v>125438.09523809524</v>
      </c>
      <c r="S34" s="33" t="s">
        <v>810</v>
      </c>
      <c r="T34" s="97"/>
      <c r="V34" s="219"/>
      <c r="W34" s="223"/>
      <c r="X34" s="223"/>
      <c r="Y34" s="226"/>
      <c r="Z34" s="224"/>
      <c r="AA34" s="224"/>
      <c r="AB34" s="224"/>
      <c r="AC34" s="224"/>
      <c r="AD34" s="224"/>
      <c r="AE34" s="227"/>
    </row>
    <row r="35" spans="1:31" ht="22.2" thickTop="1" x14ac:dyDescent="0.3">
      <c r="A35" s="61"/>
      <c r="B35" s="459"/>
      <c r="C35" s="112"/>
      <c r="D35" s="180" t="s">
        <v>22</v>
      </c>
      <c r="E35" s="110"/>
      <c r="F35" s="182">
        <v>9</v>
      </c>
      <c r="G35" s="108"/>
      <c r="H35" s="184">
        <v>49749</v>
      </c>
      <c r="I35" s="106"/>
      <c r="J35" s="186">
        <v>0</v>
      </c>
      <c r="K35" s="102" t="s">
        <v>695</v>
      </c>
      <c r="L35" s="184">
        <v>0</v>
      </c>
      <c r="M35" s="104"/>
      <c r="N35" s="186">
        <v>0</v>
      </c>
      <c r="O35" s="102"/>
      <c r="P35" s="184">
        <v>0</v>
      </c>
      <c r="Q35" s="98"/>
      <c r="R35" s="189">
        <v>125438.09523809524</v>
      </c>
      <c r="S35" s="33" t="s">
        <v>810</v>
      </c>
      <c r="T35" s="97"/>
      <c r="V35" s="219"/>
      <c r="W35" s="435" t="s">
        <v>54</v>
      </c>
      <c r="X35" s="436"/>
      <c r="Y35" s="220">
        <v>1805925.8174999999</v>
      </c>
      <c r="Z35" s="205"/>
      <c r="AA35" s="220">
        <v>0</v>
      </c>
      <c r="AB35" s="205"/>
      <c r="AC35" s="221"/>
      <c r="AD35" s="205"/>
      <c r="AE35" s="222">
        <v>1805925.8174999999</v>
      </c>
    </row>
    <row r="36" spans="1:31" ht="22.2" thickBot="1" x14ac:dyDescent="0.35">
      <c r="A36" s="61"/>
      <c r="B36" s="460"/>
      <c r="C36" s="112"/>
      <c r="D36" s="180" t="s">
        <v>23</v>
      </c>
      <c r="E36" s="110"/>
      <c r="F36" s="182">
        <v>0</v>
      </c>
      <c r="G36" s="108"/>
      <c r="H36" s="184">
        <v>0</v>
      </c>
      <c r="I36" s="106"/>
      <c r="J36" s="186">
        <v>0</v>
      </c>
      <c r="K36" s="102" t="s">
        <v>696</v>
      </c>
      <c r="L36" s="184">
        <v>0</v>
      </c>
      <c r="M36" s="104"/>
      <c r="N36" s="186">
        <v>1</v>
      </c>
      <c r="O36" s="102"/>
      <c r="P36" s="184">
        <v>6000</v>
      </c>
      <c r="Q36" s="98"/>
      <c r="R36" s="189">
        <v>4246.4285714285716</v>
      </c>
      <c r="S36" s="33" t="s">
        <v>982</v>
      </c>
      <c r="T36" s="97"/>
      <c r="V36" s="219"/>
      <c r="W36" s="472" t="s">
        <v>981</v>
      </c>
      <c r="X36" s="473"/>
      <c r="Y36" s="205"/>
      <c r="Z36" s="205"/>
      <c r="AA36" s="205"/>
      <c r="AB36" s="205"/>
      <c r="AC36" s="206">
        <v>303204</v>
      </c>
      <c r="AD36" s="205"/>
      <c r="AE36" s="207">
        <f>AC36</f>
        <v>303204</v>
      </c>
    </row>
    <row r="37" spans="1:31" ht="16.8" thickTop="1" thickBot="1" x14ac:dyDescent="0.35">
      <c r="A37" s="55"/>
      <c r="B37" s="94"/>
      <c r="C37" s="95"/>
      <c r="D37" s="95"/>
      <c r="E37" s="95"/>
      <c r="F37" s="95"/>
      <c r="G37" s="95"/>
      <c r="H37" s="95"/>
      <c r="I37" s="95"/>
      <c r="J37" s="95"/>
      <c r="K37" s="95"/>
      <c r="L37" s="95"/>
      <c r="M37" s="95"/>
      <c r="N37" s="95"/>
      <c r="O37" s="95"/>
      <c r="P37" s="95"/>
      <c r="Q37" s="95"/>
      <c r="R37" s="95"/>
      <c r="S37" s="95"/>
      <c r="T37" s="96"/>
      <c r="V37" s="219"/>
      <c r="W37" s="420" t="s">
        <v>39</v>
      </c>
      <c r="X37" s="421"/>
      <c r="Y37" s="208"/>
      <c r="Z37" s="208"/>
      <c r="AA37" s="208"/>
      <c r="AB37" s="208"/>
      <c r="AC37" s="208"/>
      <c r="AD37" s="209"/>
      <c r="AE37" s="210">
        <f>SUM(AE35:AE36)</f>
        <v>2109129.8174999999</v>
      </c>
    </row>
    <row r="38" spans="1:31" ht="20.25" customHeight="1" thickTop="1" x14ac:dyDescent="0.3">
      <c r="A38" s="55"/>
      <c r="B38" s="58"/>
      <c r="V38" s="219"/>
      <c r="W38" s="420"/>
      <c r="X38" s="421"/>
      <c r="Y38" s="208"/>
      <c r="Z38" s="208"/>
      <c r="AA38" s="208"/>
      <c r="AB38" s="208"/>
      <c r="AC38" s="208"/>
      <c r="AD38" s="209"/>
      <c r="AE38" s="211"/>
    </row>
    <row r="39" spans="1:31" ht="20.25" customHeight="1" x14ac:dyDescent="0.35">
      <c r="A39" s="55"/>
      <c r="B39" s="58"/>
      <c r="D39" s="438" t="s">
        <v>1037</v>
      </c>
      <c r="E39" s="438"/>
      <c r="F39" s="438"/>
      <c r="G39" s="438"/>
      <c r="H39" s="438"/>
      <c r="I39" s="438"/>
      <c r="J39" s="438"/>
      <c r="K39" s="438"/>
      <c r="L39" s="438"/>
      <c r="M39" s="438"/>
      <c r="N39" s="438"/>
      <c r="O39" s="438"/>
      <c r="P39" s="438"/>
      <c r="V39" s="219"/>
      <c r="W39" s="422" t="s">
        <v>1012</v>
      </c>
      <c r="X39" s="423"/>
      <c r="Y39" s="212">
        <v>667548</v>
      </c>
      <c r="Z39" s="205"/>
      <c r="AA39" s="212">
        <v>0</v>
      </c>
      <c r="AB39" s="205"/>
      <c r="AC39" s="212">
        <v>191783.67</v>
      </c>
      <c r="AD39" s="205"/>
      <c r="AE39" s="213">
        <v>859331.67</v>
      </c>
    </row>
    <row r="40" spans="1:31" x14ac:dyDescent="0.3">
      <c r="A40" s="55"/>
      <c r="B40" s="58"/>
      <c r="V40" s="219"/>
      <c r="W40" s="424" t="s">
        <v>818</v>
      </c>
      <c r="X40" s="425"/>
      <c r="Y40" s="214">
        <v>0.36959999999999998</v>
      </c>
      <c r="Z40" s="205"/>
      <c r="AA40" s="215" t="s">
        <v>808</v>
      </c>
      <c r="AB40" s="205"/>
      <c r="AC40" s="214">
        <v>0.63249999999999995</v>
      </c>
      <c r="AD40" s="205"/>
      <c r="AE40" s="216">
        <v>0.40739999999999998</v>
      </c>
    </row>
    <row r="41" spans="1:31" x14ac:dyDescent="0.3">
      <c r="A41" s="55"/>
      <c r="B41" s="58"/>
      <c r="V41" s="219"/>
      <c r="W41" s="461"/>
      <c r="X41" s="462"/>
      <c r="Y41" s="217"/>
      <c r="Z41" s="217"/>
      <c r="AA41" s="217"/>
      <c r="AB41" s="217"/>
      <c r="AC41" s="217"/>
      <c r="AD41" s="217"/>
      <c r="AE41" s="218"/>
    </row>
    <row r="42" spans="1:31" ht="16.2" thickBot="1" x14ac:dyDescent="0.35">
      <c r="A42" s="55"/>
      <c r="B42" s="58"/>
      <c r="V42" s="59"/>
      <c r="AA42" s="60"/>
    </row>
    <row r="43" spans="1:31" ht="80.25" customHeight="1" thickTop="1" thickBot="1" x14ac:dyDescent="0.35">
      <c r="A43" s="55"/>
      <c r="B43" s="58"/>
      <c r="J43" s="437" t="s">
        <v>1019</v>
      </c>
      <c r="K43" s="437"/>
      <c r="L43" s="437"/>
      <c r="M43" s="437"/>
      <c r="N43" s="437"/>
      <c r="AB43" s="267"/>
      <c r="AC43" s="161" t="s">
        <v>1011</v>
      </c>
      <c r="AD43" s="162" t="s">
        <v>804</v>
      </c>
      <c r="AE43" s="266" t="s">
        <v>1010</v>
      </c>
    </row>
    <row r="44" spans="1:31" ht="48" customHeight="1" thickTop="1" thickBot="1" x14ac:dyDescent="0.35">
      <c r="A44" s="55"/>
      <c r="B44" s="58"/>
      <c r="J44" s="437"/>
      <c r="K44" s="437"/>
      <c r="L44" s="437"/>
      <c r="M44" s="437"/>
      <c r="N44" s="437"/>
      <c r="AB44" s="160"/>
      <c r="AC44" s="264"/>
      <c r="AD44" s="264"/>
      <c r="AE44" s="265" t="s">
        <v>816</v>
      </c>
    </row>
    <row r="45" spans="1:31" ht="16.05" customHeight="1" thickTop="1" x14ac:dyDescent="0.3">
      <c r="A45" s="55"/>
      <c r="B45" s="58"/>
      <c r="J45" s="437"/>
      <c r="K45" s="437"/>
      <c r="L45" s="437"/>
      <c r="M45" s="437"/>
      <c r="N45" s="437"/>
      <c r="AB45" s="172" t="s">
        <v>817</v>
      </c>
      <c r="AC45" s="256">
        <v>387600</v>
      </c>
      <c r="AD45" s="257">
        <v>0.18377247184311832</v>
      </c>
      <c r="AE45" s="418" t="s">
        <v>810</v>
      </c>
    </row>
    <row r="46" spans="1:31" ht="15.75" customHeight="1" x14ac:dyDescent="0.3">
      <c r="A46" s="55"/>
      <c r="B46" s="58"/>
      <c r="J46" s="437"/>
      <c r="K46" s="437"/>
      <c r="L46" s="437"/>
      <c r="M46" s="437"/>
      <c r="N46" s="437"/>
      <c r="AB46" s="172" t="s">
        <v>20</v>
      </c>
      <c r="AC46" s="258">
        <v>161943</v>
      </c>
      <c r="AD46" s="259">
        <v>7.6781902496620508E-2</v>
      </c>
      <c r="AE46" s="419"/>
    </row>
    <row r="47" spans="1:31" ht="16.5" customHeight="1" x14ac:dyDescent="0.3">
      <c r="A47" s="55"/>
      <c r="B47" s="58"/>
      <c r="J47" s="437"/>
      <c r="K47" s="437"/>
      <c r="L47" s="437"/>
      <c r="M47" s="437"/>
      <c r="N47" s="437"/>
      <c r="AB47" s="172" t="s">
        <v>21</v>
      </c>
      <c r="AC47" s="258">
        <v>181523.90999999997</v>
      </c>
      <c r="AD47" s="259">
        <v>8.6065783383198494E-2</v>
      </c>
      <c r="AE47" s="419"/>
    </row>
    <row r="48" spans="1:31" ht="15.75" customHeight="1" x14ac:dyDescent="0.3">
      <c r="A48" s="55"/>
      <c r="B48" s="58"/>
      <c r="J48" s="437"/>
      <c r="K48" s="437"/>
      <c r="L48" s="437"/>
      <c r="M48" s="437"/>
      <c r="N48" s="437"/>
      <c r="AB48" s="172" t="s">
        <v>22</v>
      </c>
      <c r="AC48" s="258">
        <v>0</v>
      </c>
      <c r="AD48" s="259">
        <v>0</v>
      </c>
      <c r="AE48" s="419"/>
    </row>
    <row r="49" spans="1:31" ht="15.75" customHeight="1" x14ac:dyDescent="0.3">
      <c r="A49" s="55"/>
      <c r="B49" s="56"/>
      <c r="J49" s="437"/>
      <c r="K49" s="437"/>
      <c r="L49" s="437"/>
      <c r="M49" s="437"/>
      <c r="N49" s="437"/>
      <c r="AB49" s="172" t="s">
        <v>24</v>
      </c>
      <c r="AC49" s="258">
        <v>128264.76000000001</v>
      </c>
      <c r="AD49" s="259">
        <v>6.0814066036027681E-2</v>
      </c>
      <c r="AE49" s="419"/>
    </row>
    <row r="50" spans="1:31" ht="16.5" customHeight="1" thickBot="1" x14ac:dyDescent="0.35">
      <c r="A50" s="55"/>
      <c r="B50" s="56"/>
      <c r="AB50" s="172" t="s">
        <v>23</v>
      </c>
      <c r="AC50" s="260">
        <v>38000</v>
      </c>
      <c r="AD50" s="261">
        <v>1.8016909004227286E-2</v>
      </c>
      <c r="AE50" s="419"/>
    </row>
    <row r="51" spans="1:31" ht="16.5" customHeight="1" thickTop="1" x14ac:dyDescent="0.3">
      <c r="A51" s="55"/>
      <c r="B51" s="56"/>
      <c r="AB51" s="173" t="s">
        <v>39</v>
      </c>
      <c r="AC51" s="262">
        <v>897331.66999999993</v>
      </c>
      <c r="AD51" s="263">
        <v>0.4254511327631923</v>
      </c>
      <c r="AE51" s="419"/>
    </row>
    <row r="52" spans="1:31" ht="16.05" customHeight="1" x14ac:dyDescent="0.3">
      <c r="A52" s="55"/>
      <c r="B52" s="56"/>
    </row>
    <row r="53" spans="1:31" x14ac:dyDescent="0.3">
      <c r="A53" s="55"/>
      <c r="B53" s="56"/>
    </row>
    <row r="54" spans="1:31" x14ac:dyDescent="0.3">
      <c r="A54" s="55"/>
      <c r="B54" s="56"/>
    </row>
    <row r="55" spans="1:31" ht="15.75" customHeight="1" x14ac:dyDescent="0.3">
      <c r="A55" s="55"/>
      <c r="B55" s="56"/>
    </row>
    <row r="56" spans="1:31" x14ac:dyDescent="0.3">
      <c r="A56" s="55"/>
      <c r="B56" s="56"/>
    </row>
    <row r="57" spans="1:31" x14ac:dyDescent="0.3">
      <c r="A57" s="55"/>
      <c r="B57" s="56"/>
    </row>
    <row r="58" spans="1:31" x14ac:dyDescent="0.3">
      <c r="A58" s="55"/>
      <c r="B58" s="56"/>
    </row>
    <row r="59" spans="1:31" x14ac:dyDescent="0.3">
      <c r="A59" s="55"/>
    </row>
    <row r="60" spans="1:31" x14ac:dyDescent="0.3">
      <c r="A60" s="55"/>
    </row>
    <row r="61" spans="1:31" ht="80.25" customHeight="1" x14ac:dyDescent="0.3">
      <c r="A61" s="55"/>
    </row>
    <row r="62" spans="1:31" ht="55.5" customHeight="1" x14ac:dyDescent="0.3">
      <c r="A62" s="55"/>
    </row>
    <row r="63" spans="1:31" ht="16.5" customHeight="1" x14ac:dyDescent="0.3"/>
    <row r="64" spans="1:31" ht="15.75" customHeight="1" x14ac:dyDescent="0.3"/>
    <row r="65" s="57" customFormat="1" ht="15.75" customHeight="1" x14ac:dyDescent="0.3"/>
    <row r="66" s="57" customFormat="1" ht="15.75" customHeight="1" x14ac:dyDescent="0.3"/>
    <row r="67" s="57" customFormat="1" ht="15.75" customHeight="1" x14ac:dyDescent="0.3"/>
    <row r="68" s="57" customFormat="1" ht="16.5" customHeight="1" x14ac:dyDescent="0.3"/>
    <row r="69" s="57" customFormat="1" ht="16.5" customHeight="1" x14ac:dyDescent="0.3"/>
  </sheetData>
  <sheetProtection algorithmName="SHA-512" hashValue="DwIi3CoJOaHJd4R8T2vNxqqefw3MQGwDHcw4DxYIGGxlJPYQjT2utBvTzXZJHCcrQyK//ylmKG6WUrJqHbBrlQ==" saltValue="qj6gag4gnHR9XkC59L1VeA==" spinCount="100000" sheet="1" objects="1" scenarios="1"/>
  <mergeCells count="26">
    <mergeCell ref="J43:N49"/>
    <mergeCell ref="D39:P39"/>
    <mergeCell ref="W22:AE22"/>
    <mergeCell ref="B2:H2"/>
    <mergeCell ref="Q23:S26"/>
    <mergeCell ref="N19:S19"/>
    <mergeCell ref="M20:S20"/>
    <mergeCell ref="M21:S21"/>
    <mergeCell ref="M22:S22"/>
    <mergeCell ref="B19:F19"/>
    <mergeCell ref="H27:P27"/>
    <mergeCell ref="R28:S29"/>
    <mergeCell ref="B31:B36"/>
    <mergeCell ref="W41:X41"/>
    <mergeCell ref="X19:AA21"/>
    <mergeCell ref="W36:X36"/>
    <mergeCell ref="W24:AE24"/>
    <mergeCell ref="X26:AC26"/>
    <mergeCell ref="W31:X31"/>
    <mergeCell ref="W32:X32"/>
    <mergeCell ref="W35:X35"/>
    <mergeCell ref="AE45:AE51"/>
    <mergeCell ref="W37:X37"/>
    <mergeCell ref="W38:X38"/>
    <mergeCell ref="W39:X39"/>
    <mergeCell ref="W40:X40"/>
  </mergeCells>
  <conditionalFormatting sqref="P29">
    <cfRule type="cellIs" dxfId="23" priority="16" operator="equal">
      <formula>"Yes"</formula>
    </cfRule>
    <cfRule type="cellIs" dxfId="22" priority="17" operator="equal">
      <formula>"No"</formula>
    </cfRule>
  </conditionalFormatting>
  <conditionalFormatting sqref="R32:S36">
    <cfRule type="containsText" dxfId="21" priority="14" operator="containsText" text="Yes">
      <formula>NOT(ISERROR(SEARCH("Yes",R32)))</formula>
    </cfRule>
    <cfRule type="containsText" dxfId="20" priority="15" operator="containsText" text="No">
      <formula>NOT(ISERROR(SEARCH("No",R32)))</formula>
    </cfRule>
  </conditionalFormatting>
  <conditionalFormatting sqref="Y40">
    <cfRule type="iconSet" priority="6">
      <iconSet iconSet="3Symbols" reverse="1">
        <cfvo type="percent" val="0"/>
        <cfvo type="formula" val="0.6667"/>
        <cfvo type="formula" val="0.95"/>
      </iconSet>
    </cfRule>
  </conditionalFormatting>
  <conditionalFormatting sqref="AA29 AC29 AB33 AD33 AA34:AD34 AB35:AB36 AD35:AD36 AC36">
    <cfRule type="cellIs" dxfId="19" priority="12" operator="equal">
      <formula>"Yes"</formula>
    </cfRule>
    <cfRule type="cellIs" dxfId="18" priority="13" operator="equal">
      <formula>"No"</formula>
    </cfRule>
  </conditionalFormatting>
  <conditionalFormatting sqref="AA40">
    <cfRule type="iconSet" priority="5">
      <iconSet iconSet="3Symbols" reverse="1">
        <cfvo type="percent" val="0"/>
        <cfvo type="formula" val="0.6667"/>
        <cfvo type="formula" val="0.95"/>
      </iconSet>
    </cfRule>
  </conditionalFormatting>
  <conditionalFormatting sqref="AB39:AB40 AD39:AD40">
    <cfRule type="cellIs" dxfId="17" priority="10" operator="equal">
      <formula>"Yes"</formula>
    </cfRule>
    <cfRule type="cellIs" dxfId="16" priority="11" operator="equal">
      <formula>"No"</formula>
    </cfRule>
  </conditionalFormatting>
  <conditionalFormatting sqref="AC40">
    <cfRule type="iconSet" priority="9">
      <iconSet iconSet="3Symbols" reverse="1">
        <cfvo type="percent" val="0"/>
        <cfvo type="formula" val="0.6667"/>
        <cfvo type="formula" val="0.95"/>
      </iconSet>
    </cfRule>
  </conditionalFormatting>
  <conditionalFormatting sqref="AE40">
    <cfRule type="iconSet" priority="7">
      <iconSet iconSet="3Symbols" reverse="1">
        <cfvo type="percent" val="0"/>
        <cfvo type="formula" val="0.6667"/>
        <cfvo type="formula" val="0.95"/>
      </iconSet>
    </cfRule>
    <cfRule type="cellIs" dxfId="15" priority="8" operator="greaterThan">
      <formula>0.95</formula>
    </cfRule>
  </conditionalFormatting>
  <conditionalFormatting sqref="AE45">
    <cfRule type="containsText" dxfId="14" priority="3" operator="containsText" text="Yes">
      <formula>NOT(ISERROR(SEARCH("Yes",AE45)))</formula>
    </cfRule>
    <cfRule type="containsText" dxfId="13" priority="4" operator="containsText" text="No">
      <formula>NOT(ISERROR(SEARCH("No",AE45)))</formula>
    </cfRule>
  </conditionalFormatting>
  <dataValidations count="3">
    <dataValidation type="list" allowBlank="1" showInputMessage="1" showErrorMessage="1" sqref="D26" xr:uid="{00000000-0002-0000-0000-000000000000}">
      <formula1>TXCOUNTIES</formula1>
    </dataValidation>
    <dataValidation operator="greaterThanOrEqual" allowBlank="1" showInputMessage="1" showErrorMessage="1" sqref="D24:D25" xr:uid="{00000000-0002-0000-0000-000001000000}"/>
    <dataValidation allowBlank="1" showInputMessage="1" showErrorMessage="1" promptTitle="Program Salary" prompt="Input the salary charged to the Nonprofit food service program. " sqref="H32:P32" xr:uid="{00000000-0002-0000-0000-000002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PartsData!$C$2:$C$1048576</xm:f>
          </x14:formula1>
          <xm:sqref>D22</xm:sqref>
        </x14:dataValidation>
        <x14:dataValidation type="list" allowBlank="1" showInputMessage="1" showErrorMessage="1" promptTitle="Personnel" prompt="Using dropdown, select personnel Categorical role" xr:uid="{00000000-0002-0000-0000-000003000000}">
          <x14:formula1>
            <xm:f>LookupLists!$D$2:$D$7</xm:f>
          </x14:formula1>
          <xm:sqref>D32</xm:sqref>
        </x14:dataValidation>
        <x14:dataValidation type="list" allowBlank="1" showInputMessage="1" showErrorMessage="1" xr:uid="{00000000-0002-0000-0000-000004000000}">
          <x14:formula1>
            <xm:f>LookupLists!$D$2:$D$7</xm:f>
          </x14:formula1>
          <xm:sqref>D33:D36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wksLookupLists">
    <tabColor rgb="FFFF0000"/>
  </sheetPr>
  <dimension ref="A1:D255"/>
  <sheetViews>
    <sheetView workbookViewId="0">
      <selection activeCell="D4" sqref="D4"/>
    </sheetView>
  </sheetViews>
  <sheetFormatPr defaultRowHeight="15.6" x14ac:dyDescent="0.3"/>
  <cols>
    <col min="1" max="1" width="13" bestFit="1" customWidth="1"/>
    <col min="2" max="2" width="20" bestFit="1" customWidth="1"/>
    <col min="3" max="3" width="19.21875" bestFit="1" customWidth="1"/>
    <col min="4" max="4" width="19" customWidth="1"/>
    <col min="5" max="5" width="10.77734375" bestFit="1" customWidth="1"/>
  </cols>
  <sheetData>
    <row r="1" spans="1:4" s="1" customFormat="1" x14ac:dyDescent="0.3">
      <c r="A1" s="2" t="s">
        <v>12</v>
      </c>
      <c r="B1" s="2" t="s">
        <v>19</v>
      </c>
      <c r="C1" s="1" t="s">
        <v>56</v>
      </c>
      <c r="D1" s="2" t="s">
        <v>604</v>
      </c>
    </row>
    <row r="2" spans="1:4" x14ac:dyDescent="0.3">
      <c r="A2" s="3" t="s">
        <v>13</v>
      </c>
      <c r="B2" s="13" t="s">
        <v>367</v>
      </c>
      <c r="C2" t="b">
        <v>1</v>
      </c>
      <c r="D2" s="3" t="s">
        <v>817</v>
      </c>
    </row>
    <row r="3" spans="1:4" x14ac:dyDescent="0.3">
      <c r="A3" s="3" t="s">
        <v>14</v>
      </c>
      <c r="B3" s="13" t="s">
        <v>229</v>
      </c>
      <c r="D3" s="3" t="s">
        <v>20</v>
      </c>
    </row>
    <row r="4" spans="1:4" x14ac:dyDescent="0.3">
      <c r="A4" s="3" t="s">
        <v>15</v>
      </c>
      <c r="B4" s="13" t="s">
        <v>423</v>
      </c>
      <c r="D4" t="s">
        <v>21</v>
      </c>
    </row>
    <row r="5" spans="1:4" x14ac:dyDescent="0.3">
      <c r="B5" s="13" t="s">
        <v>106</v>
      </c>
      <c r="D5" t="s">
        <v>22</v>
      </c>
    </row>
    <row r="6" spans="1:4" x14ac:dyDescent="0.3">
      <c r="B6" s="13" t="s">
        <v>223</v>
      </c>
      <c r="D6" t="s">
        <v>24</v>
      </c>
    </row>
    <row r="7" spans="1:4" x14ac:dyDescent="0.3">
      <c r="B7" s="13" t="s">
        <v>70</v>
      </c>
      <c r="D7" t="s">
        <v>23</v>
      </c>
    </row>
    <row r="8" spans="1:4" x14ac:dyDescent="0.3">
      <c r="B8" s="13" t="s">
        <v>193</v>
      </c>
    </row>
    <row r="9" spans="1:4" x14ac:dyDescent="0.3">
      <c r="B9" s="13" t="s">
        <v>143</v>
      </c>
    </row>
    <row r="10" spans="1:4" x14ac:dyDescent="0.3">
      <c r="B10" s="13" t="s">
        <v>231</v>
      </c>
    </row>
    <row r="11" spans="1:4" x14ac:dyDescent="0.3">
      <c r="B11" s="13" t="s">
        <v>195</v>
      </c>
    </row>
    <row r="12" spans="1:4" x14ac:dyDescent="0.3">
      <c r="B12" s="13" t="s">
        <v>80</v>
      </c>
    </row>
    <row r="13" spans="1:4" x14ac:dyDescent="0.3">
      <c r="B13" s="13" t="s">
        <v>233</v>
      </c>
    </row>
    <row r="14" spans="1:4" x14ac:dyDescent="0.3">
      <c r="B14" s="13" t="s">
        <v>529</v>
      </c>
    </row>
    <row r="15" spans="1:4" x14ac:dyDescent="0.3">
      <c r="B15" s="13" t="s">
        <v>161</v>
      </c>
    </row>
    <row r="16" spans="1:4" x14ac:dyDescent="0.3">
      <c r="B16" s="13" t="s">
        <v>197</v>
      </c>
    </row>
    <row r="17" spans="2:2" x14ac:dyDescent="0.3">
      <c r="B17" s="13" t="s">
        <v>445</v>
      </c>
    </row>
    <row r="18" spans="2:2" x14ac:dyDescent="0.3">
      <c r="B18" s="13" t="s">
        <v>235</v>
      </c>
    </row>
    <row r="19" spans="2:2" x14ac:dyDescent="0.3">
      <c r="B19" s="13" t="s">
        <v>447</v>
      </c>
    </row>
    <row r="20" spans="2:2" x14ac:dyDescent="0.3">
      <c r="B20" s="13" t="s">
        <v>211</v>
      </c>
    </row>
    <row r="21" spans="2:2" x14ac:dyDescent="0.3">
      <c r="B21" s="13" t="s">
        <v>145</v>
      </c>
    </row>
    <row r="22" spans="2:2" x14ac:dyDescent="0.3">
      <c r="B22" s="13" t="s">
        <v>100</v>
      </c>
    </row>
    <row r="23" spans="2:2" x14ac:dyDescent="0.3">
      <c r="B23" s="13" t="s">
        <v>349</v>
      </c>
    </row>
    <row r="24" spans="2:2" x14ac:dyDescent="0.3">
      <c r="B24" s="13" t="s">
        <v>237</v>
      </c>
    </row>
    <row r="25" spans="2:2" x14ac:dyDescent="0.3">
      <c r="B25" s="13" t="s">
        <v>531</v>
      </c>
    </row>
    <row r="26" spans="2:2" x14ac:dyDescent="0.3">
      <c r="B26" s="13" t="s">
        <v>449</v>
      </c>
    </row>
    <row r="27" spans="2:2" x14ac:dyDescent="0.3">
      <c r="B27" s="13" t="s">
        <v>102</v>
      </c>
    </row>
    <row r="28" spans="2:2" x14ac:dyDescent="0.3">
      <c r="B28" s="13" t="s">
        <v>451</v>
      </c>
    </row>
    <row r="29" spans="2:2" x14ac:dyDescent="0.3">
      <c r="B29" s="13" t="s">
        <v>82</v>
      </c>
    </row>
    <row r="30" spans="2:2" x14ac:dyDescent="0.3">
      <c r="B30" s="13" t="s">
        <v>533</v>
      </c>
    </row>
    <row r="31" spans="2:2" x14ac:dyDescent="0.3">
      <c r="B31" s="13" t="s">
        <v>64</v>
      </c>
    </row>
    <row r="32" spans="2:2" x14ac:dyDescent="0.3">
      <c r="B32" s="13" t="s">
        <v>98</v>
      </c>
    </row>
    <row r="33" spans="2:2" x14ac:dyDescent="0.3">
      <c r="B33" s="13" t="s">
        <v>369</v>
      </c>
    </row>
    <row r="34" spans="2:2" x14ac:dyDescent="0.3">
      <c r="B34" s="13" t="s">
        <v>72</v>
      </c>
    </row>
    <row r="35" spans="2:2" x14ac:dyDescent="0.3">
      <c r="B35" s="13" t="s">
        <v>371</v>
      </c>
    </row>
    <row r="36" spans="2:2" x14ac:dyDescent="0.3">
      <c r="B36" s="13" t="s">
        <v>239</v>
      </c>
    </row>
    <row r="37" spans="2:2" x14ac:dyDescent="0.3">
      <c r="B37" s="13" t="s">
        <v>147</v>
      </c>
    </row>
    <row r="38" spans="2:2" x14ac:dyDescent="0.3">
      <c r="B38" s="13" t="s">
        <v>373</v>
      </c>
    </row>
    <row r="39" spans="2:2" x14ac:dyDescent="0.3">
      <c r="B39" s="13" t="s">
        <v>241</v>
      </c>
    </row>
    <row r="40" spans="2:2" x14ac:dyDescent="0.3">
      <c r="B40" s="13" t="s">
        <v>225</v>
      </c>
    </row>
    <row r="41" spans="2:2" x14ac:dyDescent="0.3">
      <c r="B41" s="13" t="s">
        <v>243</v>
      </c>
    </row>
    <row r="42" spans="2:2" x14ac:dyDescent="0.3">
      <c r="B42" s="13" t="s">
        <v>453</v>
      </c>
    </row>
    <row r="43" spans="2:2" x14ac:dyDescent="0.3">
      <c r="B43" s="13" t="s">
        <v>455</v>
      </c>
    </row>
    <row r="44" spans="2:2" x14ac:dyDescent="0.3">
      <c r="B44" s="13" t="s">
        <v>113</v>
      </c>
    </row>
    <row r="45" spans="2:2" x14ac:dyDescent="0.3">
      <c r="B45" s="13" t="s">
        <v>245</v>
      </c>
    </row>
    <row r="46" spans="2:2" x14ac:dyDescent="0.3">
      <c r="B46" s="13" t="s">
        <v>535</v>
      </c>
    </row>
    <row r="47" spans="2:2" x14ac:dyDescent="0.3">
      <c r="B47" s="13" t="s">
        <v>199</v>
      </c>
    </row>
    <row r="48" spans="2:2" x14ac:dyDescent="0.3">
      <c r="B48" s="13" t="s">
        <v>417</v>
      </c>
    </row>
    <row r="49" spans="2:2" x14ac:dyDescent="0.3">
      <c r="B49" s="13" t="s">
        <v>457</v>
      </c>
    </row>
    <row r="50" spans="2:2" x14ac:dyDescent="0.3">
      <c r="B50" s="13" t="s">
        <v>375</v>
      </c>
    </row>
    <row r="51" spans="2:2" x14ac:dyDescent="0.3">
      <c r="B51" s="13" t="s">
        <v>163</v>
      </c>
    </row>
    <row r="52" spans="2:2" x14ac:dyDescent="0.3">
      <c r="B52" s="13" t="s">
        <v>247</v>
      </c>
    </row>
    <row r="53" spans="2:2" x14ac:dyDescent="0.3">
      <c r="B53" s="13" t="s">
        <v>249</v>
      </c>
    </row>
    <row r="54" spans="2:2" x14ac:dyDescent="0.3">
      <c r="B54" s="13" t="s">
        <v>251</v>
      </c>
    </row>
    <row r="55" spans="2:2" x14ac:dyDescent="0.3">
      <c r="B55" s="13" t="s">
        <v>175</v>
      </c>
    </row>
    <row r="56" spans="2:2" x14ac:dyDescent="0.3">
      <c r="B56" s="13" t="s">
        <v>351</v>
      </c>
    </row>
    <row r="57" spans="2:2" x14ac:dyDescent="0.3">
      <c r="B57" s="13" t="s">
        <v>253</v>
      </c>
    </row>
    <row r="58" spans="2:2" x14ac:dyDescent="0.3">
      <c r="B58" s="13" t="s">
        <v>115</v>
      </c>
    </row>
    <row r="59" spans="2:2" x14ac:dyDescent="0.3">
      <c r="B59" s="13" t="s">
        <v>255</v>
      </c>
    </row>
    <row r="60" spans="2:2" x14ac:dyDescent="0.3">
      <c r="B60" s="13" t="s">
        <v>257</v>
      </c>
    </row>
    <row r="61" spans="2:2" x14ac:dyDescent="0.3">
      <c r="B61" s="13" t="s">
        <v>365</v>
      </c>
    </row>
    <row r="62" spans="2:2" x14ac:dyDescent="0.3">
      <c r="B62" s="13" t="s">
        <v>117</v>
      </c>
    </row>
    <row r="63" spans="2:2" x14ac:dyDescent="0.3">
      <c r="B63" s="13" t="s">
        <v>537</v>
      </c>
    </row>
    <row r="64" spans="2:2" x14ac:dyDescent="0.3">
      <c r="B64" s="13" t="s">
        <v>259</v>
      </c>
    </row>
    <row r="65" spans="2:2" x14ac:dyDescent="0.3">
      <c r="B65" s="13" t="s">
        <v>511</v>
      </c>
    </row>
    <row r="66" spans="2:2" x14ac:dyDescent="0.3">
      <c r="B66" s="13" t="s">
        <v>261</v>
      </c>
    </row>
    <row r="67" spans="2:2" x14ac:dyDescent="0.3">
      <c r="B67" s="13" t="s">
        <v>539</v>
      </c>
    </row>
    <row r="68" spans="2:2" x14ac:dyDescent="0.3">
      <c r="B68" s="13" t="s">
        <v>377</v>
      </c>
    </row>
    <row r="69" spans="2:2" x14ac:dyDescent="0.3">
      <c r="B69" s="13" t="s">
        <v>187</v>
      </c>
    </row>
    <row r="70" spans="2:2" x14ac:dyDescent="0.3">
      <c r="B70" s="13" t="s">
        <v>513</v>
      </c>
    </row>
    <row r="71" spans="2:2" x14ac:dyDescent="0.3">
      <c r="B71" s="13" t="s">
        <v>141</v>
      </c>
    </row>
    <row r="72" spans="2:2" x14ac:dyDescent="0.3">
      <c r="B72" s="13" t="s">
        <v>119</v>
      </c>
    </row>
    <row r="73" spans="2:2" x14ac:dyDescent="0.3">
      <c r="B73" s="13" t="s">
        <v>379</v>
      </c>
    </row>
    <row r="74" spans="2:2" x14ac:dyDescent="0.3">
      <c r="B74" s="13" t="s">
        <v>221</v>
      </c>
    </row>
    <row r="75" spans="2:2" x14ac:dyDescent="0.3">
      <c r="B75" s="13" t="s">
        <v>381</v>
      </c>
    </row>
    <row r="76" spans="2:2" x14ac:dyDescent="0.3">
      <c r="B76" s="13" t="s">
        <v>459</v>
      </c>
    </row>
    <row r="77" spans="2:2" x14ac:dyDescent="0.3">
      <c r="B77" s="13" t="s">
        <v>263</v>
      </c>
    </row>
    <row r="78" spans="2:2" x14ac:dyDescent="0.3">
      <c r="B78" s="13" t="s">
        <v>265</v>
      </c>
    </row>
    <row r="79" spans="2:2" x14ac:dyDescent="0.3">
      <c r="B79" s="13" t="s">
        <v>267</v>
      </c>
    </row>
    <row r="80" spans="2:2" x14ac:dyDescent="0.3">
      <c r="B80" s="13" t="s">
        <v>149</v>
      </c>
    </row>
    <row r="81" spans="2:2" x14ac:dyDescent="0.3">
      <c r="B81" s="13" t="s">
        <v>383</v>
      </c>
    </row>
    <row r="82" spans="2:2" x14ac:dyDescent="0.3">
      <c r="B82" s="13" t="s">
        <v>461</v>
      </c>
    </row>
    <row r="83" spans="2:2" x14ac:dyDescent="0.3">
      <c r="B83" s="13" t="s">
        <v>463</v>
      </c>
    </row>
    <row r="84" spans="2:2" x14ac:dyDescent="0.3">
      <c r="B84" s="13" t="s">
        <v>269</v>
      </c>
    </row>
    <row r="85" spans="2:2" x14ac:dyDescent="0.3">
      <c r="B85" s="13" t="s">
        <v>151</v>
      </c>
    </row>
    <row r="86" spans="2:2" x14ac:dyDescent="0.3">
      <c r="B86" s="13" t="s">
        <v>271</v>
      </c>
    </row>
    <row r="87" spans="2:2" x14ac:dyDescent="0.3">
      <c r="B87" s="13" t="s">
        <v>465</v>
      </c>
    </row>
    <row r="88" spans="2:2" x14ac:dyDescent="0.3">
      <c r="B88" s="13" t="s">
        <v>273</v>
      </c>
    </row>
    <row r="89" spans="2:2" x14ac:dyDescent="0.3">
      <c r="B89" s="13" t="s">
        <v>215</v>
      </c>
    </row>
    <row r="90" spans="2:2" x14ac:dyDescent="0.3">
      <c r="B90" s="13" t="s">
        <v>541</v>
      </c>
    </row>
    <row r="91" spans="2:2" x14ac:dyDescent="0.3">
      <c r="B91" s="13" t="s">
        <v>275</v>
      </c>
    </row>
    <row r="92" spans="2:2" x14ac:dyDescent="0.3">
      <c r="B92" s="13" t="s">
        <v>209</v>
      </c>
    </row>
    <row r="93" spans="2:2" x14ac:dyDescent="0.3">
      <c r="B93" s="13" t="s">
        <v>169</v>
      </c>
    </row>
    <row r="94" spans="2:2" x14ac:dyDescent="0.3">
      <c r="B94" s="13" t="s">
        <v>467</v>
      </c>
    </row>
    <row r="95" spans="2:2" x14ac:dyDescent="0.3">
      <c r="B95" s="13" t="s">
        <v>201</v>
      </c>
    </row>
    <row r="96" spans="2:2" x14ac:dyDescent="0.3">
      <c r="B96" s="13" t="s">
        <v>277</v>
      </c>
    </row>
    <row r="97" spans="2:2" x14ac:dyDescent="0.3">
      <c r="B97" s="13" t="s">
        <v>279</v>
      </c>
    </row>
    <row r="98" spans="2:2" x14ac:dyDescent="0.3">
      <c r="B98" s="13" t="s">
        <v>469</v>
      </c>
    </row>
    <row r="99" spans="2:2" x14ac:dyDescent="0.3">
      <c r="B99" s="13" t="s">
        <v>281</v>
      </c>
    </row>
    <row r="100" spans="2:2" x14ac:dyDescent="0.3">
      <c r="B100" s="13" t="s">
        <v>283</v>
      </c>
    </row>
    <row r="101" spans="2:2" x14ac:dyDescent="0.3">
      <c r="B101" s="13" t="s">
        <v>90</v>
      </c>
    </row>
    <row r="102" spans="2:2" x14ac:dyDescent="0.3">
      <c r="B102" s="13" t="s">
        <v>153</v>
      </c>
    </row>
    <row r="103" spans="2:2" x14ac:dyDescent="0.3">
      <c r="B103" s="13" t="s">
        <v>385</v>
      </c>
    </row>
    <row r="104" spans="2:2" x14ac:dyDescent="0.3">
      <c r="B104" s="13" t="s">
        <v>285</v>
      </c>
    </row>
    <row r="105" spans="2:2" x14ac:dyDescent="0.3">
      <c r="B105" s="13" t="s">
        <v>287</v>
      </c>
    </row>
    <row r="106" spans="2:2" x14ac:dyDescent="0.3">
      <c r="B106" s="13" t="s">
        <v>84</v>
      </c>
    </row>
    <row r="107" spans="2:2" x14ac:dyDescent="0.3">
      <c r="B107" s="13" t="s">
        <v>289</v>
      </c>
    </row>
    <row r="108" spans="2:2" x14ac:dyDescent="0.3">
      <c r="B108" s="13" t="s">
        <v>387</v>
      </c>
    </row>
    <row r="109" spans="2:2" x14ac:dyDescent="0.3">
      <c r="B109" s="13" t="s">
        <v>181</v>
      </c>
    </row>
    <row r="110" spans="2:2" x14ac:dyDescent="0.3">
      <c r="B110" s="13" t="s">
        <v>471</v>
      </c>
    </row>
    <row r="111" spans="2:2" x14ac:dyDescent="0.3">
      <c r="B111" s="13" t="s">
        <v>291</v>
      </c>
    </row>
    <row r="112" spans="2:2" x14ac:dyDescent="0.3">
      <c r="B112" s="13" t="s">
        <v>127</v>
      </c>
    </row>
    <row r="113" spans="2:2" x14ac:dyDescent="0.3">
      <c r="B113" s="13" t="s">
        <v>389</v>
      </c>
    </row>
    <row r="114" spans="2:2" x14ac:dyDescent="0.3">
      <c r="B114" s="13" t="s">
        <v>425</v>
      </c>
    </row>
    <row r="115" spans="2:2" x14ac:dyDescent="0.3">
      <c r="B115" s="13" t="s">
        <v>293</v>
      </c>
    </row>
    <row r="116" spans="2:2" x14ac:dyDescent="0.3">
      <c r="B116" s="13" t="s">
        <v>139</v>
      </c>
    </row>
    <row r="117" spans="2:2" x14ac:dyDescent="0.3">
      <c r="B117" s="13" t="s">
        <v>121</v>
      </c>
    </row>
    <row r="118" spans="2:2" x14ac:dyDescent="0.3">
      <c r="B118" s="13" t="s">
        <v>295</v>
      </c>
    </row>
    <row r="119" spans="2:2" x14ac:dyDescent="0.3">
      <c r="B119" s="13" t="s">
        <v>189</v>
      </c>
    </row>
    <row r="120" spans="2:2" x14ac:dyDescent="0.3">
      <c r="B120" s="13" t="s">
        <v>391</v>
      </c>
    </row>
    <row r="121" spans="2:2" x14ac:dyDescent="0.3">
      <c r="B121" s="13" t="s">
        <v>543</v>
      </c>
    </row>
    <row r="122" spans="2:2" x14ac:dyDescent="0.3">
      <c r="B122" s="13" t="s">
        <v>427</v>
      </c>
    </row>
    <row r="123" spans="2:2" x14ac:dyDescent="0.3">
      <c r="B123" s="13" t="s">
        <v>353</v>
      </c>
    </row>
    <row r="124" spans="2:2" x14ac:dyDescent="0.3">
      <c r="B124" s="13" t="s">
        <v>92</v>
      </c>
    </row>
    <row r="125" spans="2:2" x14ac:dyDescent="0.3">
      <c r="B125" s="13" t="s">
        <v>567</v>
      </c>
    </row>
    <row r="126" spans="2:2" x14ac:dyDescent="0.3">
      <c r="B126" s="13" t="s">
        <v>545</v>
      </c>
    </row>
    <row r="127" spans="2:2" x14ac:dyDescent="0.3">
      <c r="B127" s="13" t="s">
        <v>129</v>
      </c>
    </row>
    <row r="128" spans="2:2" x14ac:dyDescent="0.3">
      <c r="B128" s="13" t="s">
        <v>66</v>
      </c>
    </row>
    <row r="129" spans="2:2" x14ac:dyDescent="0.3">
      <c r="B129" s="13" t="s">
        <v>571</v>
      </c>
    </row>
    <row r="130" spans="2:2" x14ac:dyDescent="0.3">
      <c r="B130" s="13" t="s">
        <v>123</v>
      </c>
    </row>
    <row r="131" spans="2:2" x14ac:dyDescent="0.3">
      <c r="B131" s="13" t="s">
        <v>203</v>
      </c>
    </row>
    <row r="132" spans="2:2" x14ac:dyDescent="0.3">
      <c r="B132" s="13" t="s">
        <v>547</v>
      </c>
    </row>
    <row r="133" spans="2:2" x14ac:dyDescent="0.3">
      <c r="B133" s="13" t="s">
        <v>297</v>
      </c>
    </row>
    <row r="134" spans="2:2" x14ac:dyDescent="0.3">
      <c r="B134" s="13" t="s">
        <v>473</v>
      </c>
    </row>
    <row r="135" spans="2:2" x14ac:dyDescent="0.3">
      <c r="B135" s="13" t="s">
        <v>475</v>
      </c>
    </row>
    <row r="136" spans="2:2" x14ac:dyDescent="0.3">
      <c r="B136" s="13" t="s">
        <v>299</v>
      </c>
    </row>
    <row r="137" spans="2:2" x14ac:dyDescent="0.3">
      <c r="B137" s="13" t="s">
        <v>515</v>
      </c>
    </row>
    <row r="138" spans="2:2" x14ac:dyDescent="0.3">
      <c r="B138" s="13" t="s">
        <v>549</v>
      </c>
    </row>
    <row r="139" spans="2:2" x14ac:dyDescent="0.3">
      <c r="B139" s="13" t="s">
        <v>301</v>
      </c>
    </row>
    <row r="140" spans="2:2" x14ac:dyDescent="0.3">
      <c r="B140" s="13" t="s">
        <v>517</v>
      </c>
    </row>
    <row r="141" spans="2:2" x14ac:dyDescent="0.3">
      <c r="B141" s="13" t="s">
        <v>393</v>
      </c>
    </row>
    <row r="142" spans="2:2" x14ac:dyDescent="0.3">
      <c r="B142" s="13" t="s">
        <v>303</v>
      </c>
    </row>
    <row r="143" spans="2:2" x14ac:dyDescent="0.3">
      <c r="B143" s="13" t="s">
        <v>165</v>
      </c>
    </row>
    <row r="144" spans="2:2" x14ac:dyDescent="0.3">
      <c r="B144" s="13" t="s">
        <v>551</v>
      </c>
    </row>
    <row r="145" spans="2:2" x14ac:dyDescent="0.3">
      <c r="B145" s="13" t="s">
        <v>477</v>
      </c>
    </row>
    <row r="146" spans="2:2" x14ac:dyDescent="0.3">
      <c r="B146" s="13" t="s">
        <v>479</v>
      </c>
    </row>
    <row r="147" spans="2:2" x14ac:dyDescent="0.3">
      <c r="B147" s="13" t="s">
        <v>155</v>
      </c>
    </row>
    <row r="148" spans="2:2" x14ac:dyDescent="0.3">
      <c r="B148" s="13" t="s">
        <v>481</v>
      </c>
    </row>
    <row r="149" spans="2:2" x14ac:dyDescent="0.3">
      <c r="B149" s="13" t="s">
        <v>305</v>
      </c>
    </row>
    <row r="150" spans="2:2" x14ac:dyDescent="0.3">
      <c r="B150" s="13" t="s">
        <v>553</v>
      </c>
    </row>
    <row r="151" spans="2:2" x14ac:dyDescent="0.3">
      <c r="B151" s="13" t="s">
        <v>483</v>
      </c>
    </row>
    <row r="152" spans="2:2" x14ac:dyDescent="0.3">
      <c r="B152" s="13" t="s">
        <v>307</v>
      </c>
    </row>
    <row r="153" spans="2:2" x14ac:dyDescent="0.3">
      <c r="B153" s="13" t="s">
        <v>177</v>
      </c>
    </row>
    <row r="154" spans="2:2" x14ac:dyDescent="0.3">
      <c r="B154" s="13" t="s">
        <v>179</v>
      </c>
    </row>
    <row r="155" spans="2:2" x14ac:dyDescent="0.3">
      <c r="B155" s="13" t="s">
        <v>485</v>
      </c>
    </row>
    <row r="156" spans="2:2" x14ac:dyDescent="0.3">
      <c r="B156" s="13" t="s">
        <v>395</v>
      </c>
    </row>
    <row r="157" spans="2:2" x14ac:dyDescent="0.3">
      <c r="B157" s="13" t="s">
        <v>185</v>
      </c>
    </row>
    <row r="158" spans="2:2" x14ac:dyDescent="0.3">
      <c r="B158" s="13" t="s">
        <v>487</v>
      </c>
    </row>
    <row r="159" spans="2:2" x14ac:dyDescent="0.3">
      <c r="B159" s="13" t="s">
        <v>555</v>
      </c>
    </row>
    <row r="160" spans="2:2" x14ac:dyDescent="0.3">
      <c r="B160" s="13" t="s">
        <v>519</v>
      </c>
    </row>
    <row r="161" spans="2:2" x14ac:dyDescent="0.3">
      <c r="B161" s="13" t="s">
        <v>489</v>
      </c>
    </row>
    <row r="162" spans="2:2" x14ac:dyDescent="0.3">
      <c r="B162" s="13" t="s">
        <v>219</v>
      </c>
    </row>
    <row r="163" spans="2:2" x14ac:dyDescent="0.3">
      <c r="B163" s="13" t="s">
        <v>557</v>
      </c>
    </row>
    <row r="164" spans="2:2" x14ac:dyDescent="0.3">
      <c r="B164" s="13" t="s">
        <v>205</v>
      </c>
    </row>
    <row r="165" spans="2:2" x14ac:dyDescent="0.3">
      <c r="B165" s="13" t="s">
        <v>491</v>
      </c>
    </row>
    <row r="166" spans="2:2" x14ac:dyDescent="0.3">
      <c r="B166" s="13" t="s">
        <v>183</v>
      </c>
    </row>
    <row r="167" spans="2:2" x14ac:dyDescent="0.3">
      <c r="B167" s="13" t="s">
        <v>493</v>
      </c>
    </row>
    <row r="168" spans="2:2" x14ac:dyDescent="0.3">
      <c r="B168" s="13" t="s">
        <v>495</v>
      </c>
    </row>
    <row r="169" spans="2:2" x14ac:dyDescent="0.3">
      <c r="B169" s="13" t="s">
        <v>309</v>
      </c>
    </row>
    <row r="170" spans="2:2" x14ac:dyDescent="0.3">
      <c r="B170" s="13" t="s">
        <v>397</v>
      </c>
    </row>
    <row r="171" spans="2:2" x14ac:dyDescent="0.3">
      <c r="B171" s="13" t="s">
        <v>157</v>
      </c>
    </row>
    <row r="172" spans="2:2" x14ac:dyDescent="0.3">
      <c r="B172" s="13" t="s">
        <v>311</v>
      </c>
    </row>
    <row r="173" spans="2:2" x14ac:dyDescent="0.3">
      <c r="B173" s="13" t="s">
        <v>399</v>
      </c>
    </row>
    <row r="174" spans="2:2" x14ac:dyDescent="0.3">
      <c r="B174" s="13" t="s">
        <v>313</v>
      </c>
    </row>
    <row r="175" spans="2:2" x14ac:dyDescent="0.3">
      <c r="B175" s="13" t="s">
        <v>429</v>
      </c>
    </row>
    <row r="176" spans="2:2" x14ac:dyDescent="0.3">
      <c r="B176" s="13" t="s">
        <v>401</v>
      </c>
    </row>
    <row r="177" spans="2:2" x14ac:dyDescent="0.3">
      <c r="B177" s="13" t="s">
        <v>96</v>
      </c>
    </row>
    <row r="178" spans="2:2" x14ac:dyDescent="0.3">
      <c r="B178" s="13" t="s">
        <v>315</v>
      </c>
    </row>
    <row r="179" spans="2:2" x14ac:dyDescent="0.3">
      <c r="B179" s="13" t="s">
        <v>108</v>
      </c>
    </row>
    <row r="180" spans="2:2" x14ac:dyDescent="0.3">
      <c r="B180" s="13" t="s">
        <v>317</v>
      </c>
    </row>
    <row r="181" spans="2:2" x14ac:dyDescent="0.3">
      <c r="B181" s="13" t="s">
        <v>74</v>
      </c>
    </row>
    <row r="182" spans="2:2" x14ac:dyDescent="0.3">
      <c r="B182" s="13" t="s">
        <v>94</v>
      </c>
    </row>
    <row r="183" spans="2:2" x14ac:dyDescent="0.3">
      <c r="B183" s="13" t="s">
        <v>403</v>
      </c>
    </row>
    <row r="184" spans="2:2" x14ac:dyDescent="0.3">
      <c r="B184" s="13" t="s">
        <v>405</v>
      </c>
    </row>
    <row r="185" spans="2:2" x14ac:dyDescent="0.3">
      <c r="B185" s="13" t="s">
        <v>131</v>
      </c>
    </row>
    <row r="186" spans="2:2" x14ac:dyDescent="0.3">
      <c r="B186" s="13" t="s">
        <v>319</v>
      </c>
    </row>
    <row r="187" spans="2:2" x14ac:dyDescent="0.3">
      <c r="B187" s="13" t="s">
        <v>321</v>
      </c>
    </row>
    <row r="188" spans="2:2" x14ac:dyDescent="0.3">
      <c r="B188" s="13" t="s">
        <v>431</v>
      </c>
    </row>
    <row r="189" spans="2:2" x14ac:dyDescent="0.3">
      <c r="B189" s="13" t="s">
        <v>76</v>
      </c>
    </row>
    <row r="190" spans="2:2" x14ac:dyDescent="0.3">
      <c r="B190" s="13" t="s">
        <v>355</v>
      </c>
    </row>
    <row r="191" spans="2:2" x14ac:dyDescent="0.3">
      <c r="B191" s="13" t="s">
        <v>407</v>
      </c>
    </row>
    <row r="192" spans="2:2" x14ac:dyDescent="0.3">
      <c r="B192" s="13" t="s">
        <v>78</v>
      </c>
    </row>
    <row r="193" spans="2:2" x14ac:dyDescent="0.3">
      <c r="B193" s="13" t="s">
        <v>323</v>
      </c>
    </row>
    <row r="194" spans="2:2" x14ac:dyDescent="0.3">
      <c r="B194" s="13" t="s">
        <v>521</v>
      </c>
    </row>
    <row r="195" spans="2:2" x14ac:dyDescent="0.3">
      <c r="B195" s="13" t="s">
        <v>409</v>
      </c>
    </row>
    <row r="196" spans="2:2" x14ac:dyDescent="0.3">
      <c r="B196" s="13" t="s">
        <v>325</v>
      </c>
    </row>
    <row r="197" spans="2:2" x14ac:dyDescent="0.3">
      <c r="B197" s="13" t="s">
        <v>559</v>
      </c>
    </row>
    <row r="198" spans="2:2" x14ac:dyDescent="0.3">
      <c r="B198" s="13" t="s">
        <v>327</v>
      </c>
    </row>
    <row r="199" spans="2:2" x14ac:dyDescent="0.3">
      <c r="B199" s="13" t="s">
        <v>104</v>
      </c>
    </row>
    <row r="200" spans="2:2" x14ac:dyDescent="0.3">
      <c r="B200" s="13" t="s">
        <v>125</v>
      </c>
    </row>
    <row r="201" spans="2:2" x14ac:dyDescent="0.3">
      <c r="B201" s="13" t="s">
        <v>497</v>
      </c>
    </row>
    <row r="202" spans="2:2" x14ac:dyDescent="0.3">
      <c r="B202" s="13" t="s">
        <v>171</v>
      </c>
    </row>
    <row r="203" spans="2:2" x14ac:dyDescent="0.3">
      <c r="B203" s="13" t="s">
        <v>433</v>
      </c>
    </row>
    <row r="204" spans="2:2" x14ac:dyDescent="0.3">
      <c r="B204" s="13" t="s">
        <v>435</v>
      </c>
    </row>
    <row r="205" spans="2:2" x14ac:dyDescent="0.3">
      <c r="B205" s="13" t="s">
        <v>437</v>
      </c>
    </row>
    <row r="206" spans="2:2" x14ac:dyDescent="0.3">
      <c r="B206" s="13" t="s">
        <v>110</v>
      </c>
    </row>
    <row r="207" spans="2:2" x14ac:dyDescent="0.3">
      <c r="B207" s="13" t="s">
        <v>499</v>
      </c>
    </row>
    <row r="208" spans="2:2" x14ac:dyDescent="0.3">
      <c r="B208" s="13" t="s">
        <v>501</v>
      </c>
    </row>
    <row r="209" spans="2:2" x14ac:dyDescent="0.3">
      <c r="B209" s="13" t="s">
        <v>329</v>
      </c>
    </row>
    <row r="210" spans="2:2" x14ac:dyDescent="0.3">
      <c r="B210" s="13" t="s">
        <v>331</v>
      </c>
    </row>
    <row r="211" spans="2:2" x14ac:dyDescent="0.3">
      <c r="B211" s="13" t="s">
        <v>439</v>
      </c>
    </row>
    <row r="212" spans="2:2" x14ac:dyDescent="0.3">
      <c r="B212" s="13" t="s">
        <v>333</v>
      </c>
    </row>
    <row r="213" spans="2:2" x14ac:dyDescent="0.3">
      <c r="B213" s="13" t="s">
        <v>213</v>
      </c>
    </row>
    <row r="214" spans="2:2" x14ac:dyDescent="0.3">
      <c r="B214" s="13" t="s">
        <v>133</v>
      </c>
    </row>
    <row r="215" spans="2:2" x14ac:dyDescent="0.3">
      <c r="B215" s="13" t="s">
        <v>569</v>
      </c>
    </row>
    <row r="216" spans="2:2" x14ac:dyDescent="0.3">
      <c r="B216" s="13" t="s">
        <v>411</v>
      </c>
    </row>
    <row r="217" spans="2:2" x14ac:dyDescent="0.3">
      <c r="B217" s="13" t="s">
        <v>503</v>
      </c>
    </row>
    <row r="218" spans="2:2" x14ac:dyDescent="0.3">
      <c r="B218" s="13" t="s">
        <v>335</v>
      </c>
    </row>
    <row r="219" spans="2:2" x14ac:dyDescent="0.3">
      <c r="B219" s="13" t="s">
        <v>505</v>
      </c>
    </row>
    <row r="220" spans="2:2" x14ac:dyDescent="0.3">
      <c r="B220" s="13" t="s">
        <v>337</v>
      </c>
    </row>
    <row r="221" spans="2:2" x14ac:dyDescent="0.3">
      <c r="B221" s="13" t="s">
        <v>135</v>
      </c>
    </row>
    <row r="222" spans="2:2" x14ac:dyDescent="0.3">
      <c r="B222" s="13" t="s">
        <v>68</v>
      </c>
    </row>
    <row r="223" spans="2:2" x14ac:dyDescent="0.3">
      <c r="B223" s="13" t="s">
        <v>363</v>
      </c>
    </row>
    <row r="224" spans="2:2" x14ac:dyDescent="0.3">
      <c r="B224" s="13" t="s">
        <v>339</v>
      </c>
    </row>
    <row r="225" spans="2:2" x14ac:dyDescent="0.3">
      <c r="B225" s="13" t="s">
        <v>341</v>
      </c>
    </row>
    <row r="226" spans="2:2" x14ac:dyDescent="0.3">
      <c r="B226" s="13" t="s">
        <v>419</v>
      </c>
    </row>
    <row r="227" spans="2:2" x14ac:dyDescent="0.3">
      <c r="B227" s="13" t="s">
        <v>191</v>
      </c>
    </row>
    <row r="228" spans="2:2" x14ac:dyDescent="0.3">
      <c r="B228" s="13" t="s">
        <v>86</v>
      </c>
    </row>
    <row r="229" spans="2:2" x14ac:dyDescent="0.3">
      <c r="B229" s="13" t="s">
        <v>441</v>
      </c>
    </row>
    <row r="230" spans="2:2" x14ac:dyDescent="0.3">
      <c r="B230" s="13" t="s">
        <v>443</v>
      </c>
    </row>
    <row r="231" spans="2:2" x14ac:dyDescent="0.3">
      <c r="B231" s="13" t="s">
        <v>173</v>
      </c>
    </row>
    <row r="232" spans="2:2" x14ac:dyDescent="0.3">
      <c r="B232" s="13" t="s">
        <v>343</v>
      </c>
    </row>
    <row r="233" spans="2:2" x14ac:dyDescent="0.3">
      <c r="B233" s="13" t="s">
        <v>523</v>
      </c>
    </row>
    <row r="234" spans="2:2" x14ac:dyDescent="0.3">
      <c r="B234" s="13" t="s">
        <v>525</v>
      </c>
    </row>
    <row r="235" spans="2:2" x14ac:dyDescent="0.3">
      <c r="B235" s="13" t="s">
        <v>413</v>
      </c>
    </row>
    <row r="236" spans="2:2" x14ac:dyDescent="0.3">
      <c r="B236" s="13" t="s">
        <v>217</v>
      </c>
    </row>
    <row r="237" spans="2:2" x14ac:dyDescent="0.3">
      <c r="B237" s="13" t="s">
        <v>507</v>
      </c>
    </row>
    <row r="238" spans="2:2" x14ac:dyDescent="0.3">
      <c r="B238" s="13" t="s">
        <v>159</v>
      </c>
    </row>
    <row r="239" spans="2:2" x14ac:dyDescent="0.3">
      <c r="B239" s="13" t="s">
        <v>345</v>
      </c>
    </row>
    <row r="240" spans="2:2" x14ac:dyDescent="0.3">
      <c r="B240" s="13" t="s">
        <v>509</v>
      </c>
    </row>
    <row r="241" spans="2:2" x14ac:dyDescent="0.3">
      <c r="B241" s="13" t="s">
        <v>167</v>
      </c>
    </row>
    <row r="242" spans="2:2" x14ac:dyDescent="0.3">
      <c r="B242" s="13" t="s">
        <v>561</v>
      </c>
    </row>
    <row r="243" spans="2:2" x14ac:dyDescent="0.3">
      <c r="B243" s="13" t="s">
        <v>347</v>
      </c>
    </row>
    <row r="244" spans="2:2" x14ac:dyDescent="0.3">
      <c r="B244" s="13" t="s">
        <v>227</v>
      </c>
    </row>
    <row r="245" spans="2:2" x14ac:dyDescent="0.3">
      <c r="B245" s="13" t="s">
        <v>357</v>
      </c>
    </row>
    <row r="246" spans="2:2" x14ac:dyDescent="0.3">
      <c r="B246" s="13" t="s">
        <v>563</v>
      </c>
    </row>
    <row r="247" spans="2:2" x14ac:dyDescent="0.3">
      <c r="B247" s="13" t="s">
        <v>88</v>
      </c>
    </row>
    <row r="248" spans="2:2" x14ac:dyDescent="0.3">
      <c r="B248" s="13" t="s">
        <v>207</v>
      </c>
    </row>
    <row r="249" spans="2:2" x14ac:dyDescent="0.3">
      <c r="B249" s="13" t="s">
        <v>359</v>
      </c>
    </row>
    <row r="250" spans="2:2" x14ac:dyDescent="0.3">
      <c r="B250" s="13" t="s">
        <v>137</v>
      </c>
    </row>
    <row r="251" spans="2:2" x14ac:dyDescent="0.3">
      <c r="B251" s="13" t="s">
        <v>415</v>
      </c>
    </row>
    <row r="252" spans="2:2" x14ac:dyDescent="0.3">
      <c r="B252" s="13" t="s">
        <v>361</v>
      </c>
    </row>
    <row r="253" spans="2:2" x14ac:dyDescent="0.3">
      <c r="B253" s="13" t="s">
        <v>421</v>
      </c>
    </row>
    <row r="254" spans="2:2" x14ac:dyDescent="0.3">
      <c r="B254" s="13" t="s">
        <v>565</v>
      </c>
    </row>
    <row r="255" spans="2:2" x14ac:dyDescent="0.3">
      <c r="B255" s="13" t="s">
        <v>527</v>
      </c>
    </row>
  </sheetData>
  <autoFilter ref="A1:B255" xr:uid="{00000000-0009-0000-0000-000009000000}">
    <sortState xmlns:xlrd2="http://schemas.microsoft.com/office/spreadsheetml/2017/richdata2" ref="A2:B255">
      <sortCondition ref="B1:B255"/>
    </sortState>
  </autoFilter>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PartsDataEntry">
    <tabColor rgb="FF00B050"/>
    <pageSetUpPr autoPageBreaks="0" fitToPage="1"/>
  </sheetPr>
  <dimension ref="A1:Y41"/>
  <sheetViews>
    <sheetView zoomScaleNormal="100" workbookViewId="0">
      <selection activeCell="D7" sqref="D7"/>
    </sheetView>
  </sheetViews>
  <sheetFormatPr defaultColWidth="9.21875" defaultRowHeight="15.6" x14ac:dyDescent="0.3"/>
  <cols>
    <col min="1" max="1" width="1.77734375" style="64" customWidth="1"/>
    <col min="2" max="2" width="21.77734375" style="64" bestFit="1" customWidth="1"/>
    <col min="3" max="3" width="3.21875" style="65" customWidth="1"/>
    <col min="4" max="4" width="25.77734375" style="64" bestFit="1" customWidth="1"/>
    <col min="5" max="5" width="4.44140625" style="64" hidden="1" customWidth="1"/>
    <col min="6" max="6" width="7.77734375" style="64" hidden="1" customWidth="1"/>
    <col min="7" max="7" width="2.77734375" style="64" customWidth="1"/>
    <col min="8" max="8" width="9" style="64" customWidth="1"/>
    <col min="9" max="9" width="2" style="66" customWidth="1"/>
    <col min="10" max="10" width="23.21875" style="64" bestFit="1" customWidth="1"/>
    <col min="11" max="11" width="4.21875" style="64" customWidth="1"/>
    <col min="12" max="12" width="9.44140625" style="64" customWidth="1"/>
    <col min="13" max="13" width="1.77734375" style="66" customWidth="1"/>
    <col min="14" max="14" width="23" style="64" customWidth="1"/>
    <col min="15" max="15" width="4.21875" style="64" customWidth="1"/>
    <col min="16" max="16" width="9.21875" style="64" bestFit="1" customWidth="1"/>
    <col min="17" max="17" width="1.77734375" style="66" customWidth="1"/>
    <col min="18" max="18" width="22.77734375" style="64" customWidth="1"/>
    <col min="19" max="19" width="1.77734375" style="67" customWidth="1"/>
    <col min="20" max="20" width="18.44140625" style="67" bestFit="1" customWidth="1"/>
    <col min="21" max="21" width="17.77734375" style="64" customWidth="1"/>
    <col min="22" max="22" width="1.77734375" style="68" customWidth="1"/>
    <col min="23" max="23" width="0.77734375" style="68" customWidth="1"/>
    <col min="24" max="24" width="28.21875" style="68" customWidth="1"/>
    <col min="25" max="25" width="1.77734375" style="68" customWidth="1"/>
    <col min="26" max="29" width="9.21875" style="68"/>
    <col min="30" max="30" width="9.21875" style="68" bestFit="1" customWidth="1"/>
    <col min="31" max="16384" width="9.21875" style="68"/>
  </cols>
  <sheetData>
    <row r="1" spans="2:25" x14ac:dyDescent="0.3">
      <c r="E1" s="69"/>
      <c r="S1" s="68"/>
      <c r="T1" s="68"/>
      <c r="U1" s="68"/>
    </row>
    <row r="2" spans="2:25" x14ac:dyDescent="0.3">
      <c r="B2" s="301"/>
      <c r="C2" s="302"/>
      <c r="D2" s="303"/>
      <c r="E2" s="137"/>
      <c r="F2" s="147"/>
      <c r="G2" s="147"/>
      <c r="H2" s="147"/>
      <c r="I2" s="117"/>
      <c r="J2" s="98"/>
      <c r="K2" s="98"/>
      <c r="L2" s="98"/>
      <c r="M2" s="140"/>
      <c r="N2" s="98"/>
      <c r="O2" s="98"/>
      <c r="P2" s="98"/>
      <c r="Q2" s="140"/>
      <c r="R2" s="98"/>
      <c r="S2" s="98"/>
      <c r="T2" s="98"/>
      <c r="U2" s="98"/>
      <c r="V2" s="98"/>
      <c r="W2" s="98"/>
      <c r="X2" s="98"/>
      <c r="Y2" s="98"/>
    </row>
    <row r="3" spans="2:25" ht="20.399999999999999" x14ac:dyDescent="0.35">
      <c r="B3" s="147"/>
      <c r="C3" s="113"/>
      <c r="D3" s="154" t="s">
        <v>811</v>
      </c>
      <c r="E3" s="130"/>
      <c r="F3" s="130"/>
      <c r="G3" s="130"/>
      <c r="H3" s="130"/>
      <c r="I3" s="156"/>
      <c r="J3" s="157"/>
      <c r="K3" s="157"/>
      <c r="L3" s="157"/>
      <c r="M3" s="140"/>
      <c r="N3" s="98"/>
      <c r="O3" s="98"/>
      <c r="P3" s="98"/>
      <c r="Q3" s="140"/>
      <c r="R3" s="98"/>
      <c r="S3" s="98"/>
      <c r="T3" s="98"/>
      <c r="U3" s="98"/>
      <c r="V3" s="98"/>
      <c r="W3" s="98"/>
      <c r="X3" s="98"/>
      <c r="Y3" s="98"/>
    </row>
    <row r="4" spans="2:25" x14ac:dyDescent="0.3">
      <c r="B4" s="147"/>
      <c r="C4" s="146"/>
      <c r="D4" s="137"/>
      <c r="E4" s="304" t="s">
        <v>4</v>
      </c>
      <c r="F4" s="304" t="s">
        <v>5</v>
      </c>
      <c r="G4" s="304"/>
      <c r="H4" s="304"/>
      <c r="I4" s="117"/>
      <c r="J4" s="98"/>
      <c r="K4" s="98"/>
      <c r="L4" s="98"/>
      <c r="M4" s="140"/>
      <c r="N4" s="98"/>
      <c r="O4" s="98"/>
      <c r="P4" s="98"/>
      <c r="Q4" s="140"/>
      <c r="R4" s="98"/>
      <c r="S4" s="98"/>
      <c r="T4" s="98"/>
      <c r="U4" s="98"/>
      <c r="V4" s="98"/>
      <c r="W4" s="98"/>
      <c r="X4" s="98"/>
      <c r="Y4" s="98"/>
    </row>
    <row r="5" spans="2:25" ht="16.8" hidden="1" thickTop="1" thickBot="1" x14ac:dyDescent="0.35">
      <c r="B5" s="300" t="s">
        <v>17</v>
      </c>
      <c r="C5" s="146"/>
      <c r="D5" s="305"/>
      <c r="E5" s="298">
        <f ca="1">IF(ISERROR(MATCH(OrderSel,OrderIDList,0)),0,MATCH(OrderSel,OrderIDList,0))</f>
        <v>0</v>
      </c>
      <c r="F5" s="299" t="b">
        <f>IF(OrderSel="",FALSE,AND(OrderID&lt;&gt;"",COUNTIF(PartsData!D:D,OrderID)&gt;0))</f>
        <v>0</v>
      </c>
      <c r="G5" s="135"/>
      <c r="H5" s="135"/>
      <c r="I5" s="117"/>
      <c r="J5" s="98"/>
      <c r="K5" s="98"/>
      <c r="L5" s="98"/>
      <c r="M5" s="140"/>
      <c r="N5" s="98"/>
      <c r="O5" s="98"/>
      <c r="P5" s="98"/>
      <c r="Q5" s="140"/>
      <c r="R5" s="98"/>
      <c r="S5" s="98"/>
      <c r="T5" s="98"/>
      <c r="U5" s="98"/>
      <c r="V5" s="98"/>
      <c r="W5" s="98"/>
      <c r="X5" s="98"/>
      <c r="Y5" s="98"/>
    </row>
    <row r="6" spans="2:25" x14ac:dyDescent="0.3">
      <c r="B6" s="147"/>
      <c r="C6" s="146"/>
      <c r="D6" s="147"/>
      <c r="E6" s="306" t="s">
        <v>2</v>
      </c>
      <c r="F6" s="307" t="s">
        <v>3</v>
      </c>
      <c r="G6" s="307"/>
      <c r="H6" s="307"/>
      <c r="I6" s="117"/>
      <c r="J6" s="98"/>
      <c r="K6" s="98"/>
      <c r="L6" s="98"/>
      <c r="M6" s="140"/>
      <c r="N6" s="98"/>
      <c r="O6" s="98"/>
      <c r="P6" s="98"/>
      <c r="Q6" s="140"/>
      <c r="R6" s="98"/>
      <c r="S6" s="98"/>
      <c r="T6" s="98"/>
      <c r="U6" s="98"/>
      <c r="V6" s="98"/>
      <c r="W6" s="98"/>
      <c r="X6" s="98"/>
      <c r="Y6" s="98"/>
    </row>
    <row r="7" spans="2:25" ht="20.399999999999999" x14ac:dyDescent="0.35">
      <c r="B7" s="300" t="s">
        <v>16</v>
      </c>
      <c r="C7" s="127"/>
      <c r="D7" s="308"/>
      <c r="E7" s="298" t="s">
        <v>25</v>
      </c>
      <c r="F7" s="299">
        <f>IF(E7="","",IF(D7="",1,""))</f>
        <v>1</v>
      </c>
      <c r="G7" s="135"/>
      <c r="H7" s="135"/>
      <c r="I7" s="140"/>
      <c r="J7" s="141" t="s">
        <v>812</v>
      </c>
      <c r="K7" s="141"/>
      <c r="L7" s="141"/>
      <c r="M7" s="142"/>
      <c r="N7" s="474" t="str">
        <f>IF(OrderID=0,"",OrderID)</f>
        <v/>
      </c>
      <c r="O7" s="474"/>
      <c r="P7" s="474"/>
      <c r="Q7" s="474"/>
      <c r="R7" s="474"/>
      <c r="S7" s="474"/>
      <c r="T7" s="474"/>
      <c r="U7" s="474"/>
      <c r="V7" s="98"/>
      <c r="W7" s="98"/>
      <c r="X7" s="98"/>
      <c r="Y7" s="98"/>
    </row>
    <row r="8" spans="2:25" ht="20.399999999999999" x14ac:dyDescent="0.35">
      <c r="B8" s="300" t="s">
        <v>18</v>
      </c>
      <c r="C8" s="127"/>
      <c r="D8" s="309"/>
      <c r="E8" s="298" t="s">
        <v>25</v>
      </c>
      <c r="F8" s="299">
        <f t="shared" ref="F8:F12" si="0">IF(E8="","",IF(D8="",1,""))</f>
        <v>1</v>
      </c>
      <c r="G8" s="135"/>
      <c r="H8" s="135"/>
      <c r="I8" s="117"/>
      <c r="J8" s="141" t="s">
        <v>800</v>
      </c>
      <c r="K8" s="141"/>
      <c r="L8" s="141"/>
      <c r="M8" s="140"/>
      <c r="N8" s="474" t="str">
        <f>IFERROR(INDEX('Regional Data'!$B$4:$D$257,MATCH(D9,TXCOUNTIES,0),1),"")</f>
        <v/>
      </c>
      <c r="O8" s="474"/>
      <c r="P8" s="474"/>
      <c r="Q8" s="474"/>
      <c r="R8" s="474"/>
      <c r="S8" s="474"/>
      <c r="T8" s="474"/>
      <c r="U8" s="474"/>
      <c r="V8" s="98"/>
      <c r="W8" s="98"/>
      <c r="X8" s="98"/>
      <c r="Y8" s="98"/>
    </row>
    <row r="9" spans="2:25" x14ac:dyDescent="0.3">
      <c r="B9" s="300" t="s">
        <v>19</v>
      </c>
      <c r="C9" s="127"/>
      <c r="D9" s="308"/>
      <c r="E9" s="298" t="s">
        <v>25</v>
      </c>
      <c r="F9" s="299">
        <f t="shared" si="0"/>
        <v>1</v>
      </c>
      <c r="G9" s="135"/>
      <c r="H9" s="135"/>
      <c r="I9" s="117"/>
      <c r="J9" s="98"/>
      <c r="K9" s="98"/>
      <c r="L9" s="98"/>
      <c r="M9" s="140"/>
      <c r="N9" s="98"/>
      <c r="O9" s="98"/>
      <c r="P9" s="98"/>
      <c r="Q9" s="140"/>
      <c r="R9" s="98"/>
      <c r="S9" s="98"/>
      <c r="T9" s="98"/>
      <c r="U9" s="98"/>
      <c r="V9" s="98"/>
      <c r="W9" s="98"/>
      <c r="X9" s="98"/>
      <c r="Y9" s="98"/>
    </row>
    <row r="10" spans="2:25" ht="20.399999999999999" x14ac:dyDescent="0.35">
      <c r="B10" s="300" t="s">
        <v>793</v>
      </c>
      <c r="C10" s="127"/>
      <c r="D10" s="310"/>
      <c r="E10" s="298" t="s">
        <v>25</v>
      </c>
      <c r="F10" s="299">
        <f t="shared" si="0"/>
        <v>1</v>
      </c>
      <c r="G10" s="135"/>
      <c r="H10" s="135"/>
      <c r="I10" s="117"/>
      <c r="J10" s="454" t="s">
        <v>990</v>
      </c>
      <c r="K10" s="454"/>
      <c r="L10" s="454"/>
      <c r="M10" s="454"/>
      <c r="N10" s="454"/>
      <c r="O10" s="454"/>
      <c r="P10" s="454"/>
      <c r="Q10" s="454"/>
      <c r="R10" s="454"/>
      <c r="S10" s="98"/>
      <c r="T10" s="98"/>
      <c r="U10" s="98"/>
      <c r="V10" s="98"/>
      <c r="W10" s="98"/>
      <c r="X10" s="98"/>
      <c r="Y10" s="98"/>
    </row>
    <row r="11" spans="2:25" x14ac:dyDescent="0.3">
      <c r="B11" s="300" t="s">
        <v>794</v>
      </c>
      <c r="C11" s="127"/>
      <c r="D11" s="310"/>
      <c r="E11" s="298" t="s">
        <v>25</v>
      </c>
      <c r="F11" s="299">
        <f t="shared" si="0"/>
        <v>1</v>
      </c>
      <c r="G11" s="135"/>
      <c r="H11" s="135"/>
      <c r="I11" s="117"/>
      <c r="J11" s="137" t="s">
        <v>13</v>
      </c>
      <c r="K11" s="137"/>
      <c r="L11" s="137"/>
      <c r="M11" s="138"/>
      <c r="N11" s="137" t="s">
        <v>14</v>
      </c>
      <c r="O11" s="137"/>
      <c r="P11" s="137"/>
      <c r="Q11" s="138"/>
      <c r="R11" s="137" t="s">
        <v>805</v>
      </c>
      <c r="S11" s="98"/>
      <c r="T11" s="98"/>
      <c r="U11" s="98"/>
      <c r="V11" s="98"/>
      <c r="W11" s="98"/>
      <c r="X11" s="98"/>
      <c r="Y11" s="98"/>
    </row>
    <row r="12" spans="2:25" ht="32.4" thickBot="1" x14ac:dyDescent="0.4">
      <c r="B12" s="297" t="s">
        <v>990</v>
      </c>
      <c r="C12" s="127"/>
      <c r="D12" s="134">
        <f>Dashboard!$J$14</f>
        <v>0</v>
      </c>
      <c r="E12" s="298" t="s">
        <v>25</v>
      </c>
      <c r="F12" s="299" t="str">
        <f t="shared" si="0"/>
        <v/>
      </c>
      <c r="G12" s="135"/>
      <c r="H12" s="135"/>
      <c r="I12" s="136"/>
      <c r="J12" s="311"/>
      <c r="K12" s="296"/>
      <c r="L12" s="296"/>
      <c r="M12" s="132"/>
      <c r="N12" s="311"/>
      <c r="O12" s="296"/>
      <c r="P12" s="296"/>
      <c r="Q12" s="132"/>
      <c r="R12" s="413"/>
      <c r="S12" s="130"/>
      <c r="T12" s="120"/>
      <c r="U12" s="147"/>
      <c r="V12" s="98"/>
      <c r="W12" s="98"/>
      <c r="X12" s="98"/>
      <c r="Y12" s="98"/>
    </row>
    <row r="13" spans="2:25" ht="21" thickTop="1" x14ac:dyDescent="0.35">
      <c r="B13" s="287"/>
      <c r="C13" s="127"/>
      <c r="D13" s="128"/>
      <c r="E13" s="288"/>
      <c r="F13" s="288"/>
      <c r="G13" s="289"/>
      <c r="H13" s="289"/>
      <c r="I13" s="117"/>
      <c r="J13" s="290"/>
      <c r="K13" s="290"/>
      <c r="L13" s="290"/>
      <c r="M13" s="291"/>
      <c r="N13" s="147"/>
      <c r="O13" s="147"/>
      <c r="P13" s="147"/>
      <c r="Q13" s="291"/>
      <c r="R13" s="290"/>
      <c r="S13" s="98"/>
      <c r="T13" s="475" t="s">
        <v>992</v>
      </c>
      <c r="U13" s="98"/>
      <c r="V13" s="98"/>
      <c r="W13" s="98"/>
      <c r="X13" s="98"/>
      <c r="Y13" s="98"/>
    </row>
    <row r="14" spans="2:25" ht="50.25" customHeight="1" thickBot="1" x14ac:dyDescent="0.4">
      <c r="B14" s="130"/>
      <c r="C14" s="113"/>
      <c r="D14" s="114" t="s">
        <v>604</v>
      </c>
      <c r="E14" s="147"/>
      <c r="F14" s="147"/>
      <c r="G14" s="147"/>
      <c r="H14" s="292" t="s">
        <v>1003</v>
      </c>
      <c r="I14" s="117"/>
      <c r="J14" s="292" t="s">
        <v>1007</v>
      </c>
      <c r="K14" s="293"/>
      <c r="L14" s="292" t="s">
        <v>1004</v>
      </c>
      <c r="M14" s="294"/>
      <c r="N14" s="292" t="s">
        <v>1006</v>
      </c>
      <c r="O14" s="147"/>
      <c r="P14" s="292" t="s">
        <v>1005</v>
      </c>
      <c r="Q14" s="294"/>
      <c r="R14" s="292" t="s">
        <v>1008</v>
      </c>
      <c r="S14" s="120"/>
      <c r="T14" s="476"/>
      <c r="U14" s="122" t="s">
        <v>999</v>
      </c>
      <c r="V14" s="98"/>
      <c r="W14" s="98"/>
      <c r="X14" s="295" t="str">
        <f>"Benefit range 
(Program Income X " &amp; 100*'State Data'!$O$26 &amp; "%)"</f>
        <v>Benefit range 
(Program Income X 29.3%)</v>
      </c>
      <c r="Y14" s="98"/>
    </row>
    <row r="15" spans="2:25" ht="18.75" customHeight="1" thickTop="1" thickBot="1" x14ac:dyDescent="0.35">
      <c r="B15" s="147"/>
      <c r="C15" s="111"/>
      <c r="D15" s="322"/>
      <c r="E15" s="280"/>
      <c r="F15" s="281" t="str">
        <f>IF(E15="","",IF(D15="",1,""))</f>
        <v/>
      </c>
      <c r="G15" s="109"/>
      <c r="H15" s="319"/>
      <c r="I15" s="107"/>
      <c r="J15" s="318"/>
      <c r="K15" s="276"/>
      <c r="L15" s="314"/>
      <c r="M15" s="101"/>
      <c r="N15" s="312"/>
      <c r="O15" s="273"/>
      <c r="P15" s="314"/>
      <c r="Q15" s="101"/>
      <c r="R15" s="312"/>
      <c r="S15" s="98"/>
      <c r="T15" s="99" t="str">
        <f>IFERROR(IF($N$8="Texas",INDEX(Texas[],MATCH(D15,Texas[Category],0),4)*W15,IF($N$8="Dallas-Fort Worth-Arlington MSA",INDEX(Dallas_Ft_Worth_Arlington[],MATCH(D15,Dallas_Ft_Worth_Arlington[Category],0),4)*W15,IF($N$8="Houston-The Woodlands-Sugar Land MSA",INDEX(Houston_Woodlands_Sugar[],MATCH(D15,Houston_Woodlands_Sugar[Category],0),4)*W15,IF($N$8="San Antonio-New Braunfels MSA",INDEX(San_Antonio[],MATCH(D15,San_Antonio[Category],0),4)*W15,"")))),"")</f>
        <v/>
      </c>
      <c r="U15" s="269" t="str">
        <f>IFERROR(IF($N$8="Texas",IF(SUM(J15,N15,R15)&lt;=INDEX(Texas[],MATCH(D15,Texas[Category],0),4)*W15,"Yes","No"),IF($N$8="Dallas-Fort Worth-Arlington MSA",IF(SUM(J15,N15,R15)&lt;=INDEX(Dallas_Ft_Worth_Arlington[],MATCH(D15,Dallas_Ft_Worth_Arlington[Category],0),4)*W15,"Yes","No"),IF($N$8="Houston-The Woodlands-Sugar Land MSA",IF(SUM(J15,N15,R15)&lt;=INDEX(Houston_Woodlands_Sugar[],MATCH(D15,Houston_Woodlands_Sugar[Category],0),4)*W15,"Yes","No"),IF($N$8="San Antonio-New Braunfels MSA",IF(SUM(J15,N15,R15)&lt;=INDEX(San_Antonio[],MATCH(D15,San_Antonio[Category],0),4)*W15,"Yes","No"),"")))),"")</f>
        <v/>
      </c>
      <c r="V15" s="98"/>
      <c r="W15" s="98">
        <f>IF(SUM(H15,L15,P15)&lt;8,SUM(H15,L15,P15)/8,1)</f>
        <v>0</v>
      </c>
      <c r="X15" s="270">
        <f>(SUM(J15,N15,R15)*'State Data'!$O$26)</f>
        <v>0</v>
      </c>
      <c r="Y15" s="98"/>
    </row>
    <row r="16" spans="2:25" ht="18.75" customHeight="1" thickBot="1" x14ac:dyDescent="0.35">
      <c r="B16" s="147"/>
      <c r="C16" s="112"/>
      <c r="D16" s="323"/>
      <c r="E16" s="282"/>
      <c r="F16" s="283" t="str">
        <f t="shared" ref="F16:F28" si="1">IF(E16="","",IF(D16="",1,""))</f>
        <v/>
      </c>
      <c r="G16" s="110"/>
      <c r="H16" s="320"/>
      <c r="I16" s="108"/>
      <c r="J16" s="313"/>
      <c r="K16" s="277"/>
      <c r="L16" s="315"/>
      <c r="M16" s="102"/>
      <c r="N16" s="313"/>
      <c r="O16" s="274"/>
      <c r="P16" s="315"/>
      <c r="Q16" s="102"/>
      <c r="R16" s="313"/>
      <c r="S16" s="98"/>
      <c r="T16" s="100" t="str">
        <f>IFERROR(IF($N$8="Texas",INDEX(Texas[],MATCH(D16,Texas[Category],0),4)*W16,IF($N$8="Dallas-Fort Worth-Arlington MSA",INDEX(Dallas_Ft_Worth_Arlington[],MATCH(D16,Dallas_Ft_Worth_Arlington[Category],0),4)*W16,IF($N$8="Houston-The Woodlands-Sugar Land MSA",INDEX(Houston_Woodlands_Sugar[],MATCH(D16,Houston_Woodlands_Sugar[Category],0),4)*W16,IF($N$8="San Antonio-New Braunfels MSA",INDEX(San_Antonio[],MATCH(D16,San_Antonio[Category],0),4)*W16,"")))),"")</f>
        <v/>
      </c>
      <c r="U16" s="271" t="str">
        <f>IFERROR(IF($N$8="Texas",IF(SUM(J16,N16,R16)&lt;=INDEX(Texas[],MATCH(D16,Texas[Category],0),4)*W16,"Yes","No"),IF($N$8="Dallas-Fort Worth-Arlington MSA",IF(SUM(J16,N16,R16)&lt;=INDEX(Dallas_Ft_Worth_Arlington[],MATCH(D16,Dallas_Ft_Worth_Arlington[Category],0),4)*W16,"Yes","No"),IF($N$8="Houston-The Woodlands-Sugar Land MSA",IF(SUM(J16,N16,R16)&lt;=INDEX(Houston_Woodlands_Sugar[],MATCH(D16,Houston_Woodlands_Sugar[Category],0),4)*W16,"Yes","No"),IF($N$8="San Antonio-New Braunfels MSA",IF(SUM(J16,N16,R16)&lt;=INDEX(San_Antonio[],MATCH(D16,San_Antonio[Category],0),4)*W16,"Yes","No"),"")))),"")</f>
        <v/>
      </c>
      <c r="V16" s="98"/>
      <c r="W16" s="98">
        <f t="shared" ref="W16:W40" si="2">IF(SUM(H16,L16,P16)&lt;8,SUM(H16,L16,P16)/8,1)</f>
        <v>0</v>
      </c>
      <c r="X16" s="270">
        <f>(SUM(J16,N16,R16)*'State Data'!$O$26)</f>
        <v>0</v>
      </c>
      <c r="Y16" s="98"/>
    </row>
    <row r="17" spans="2:25" ht="18.75" customHeight="1" thickBot="1" x14ac:dyDescent="0.35">
      <c r="B17" s="147"/>
      <c r="C17" s="112"/>
      <c r="D17" s="323"/>
      <c r="E17" s="282"/>
      <c r="F17" s="283" t="str">
        <f t="shared" si="1"/>
        <v/>
      </c>
      <c r="G17" s="110"/>
      <c r="H17" s="320"/>
      <c r="I17" s="108"/>
      <c r="J17" s="313"/>
      <c r="K17" s="277"/>
      <c r="L17" s="315"/>
      <c r="M17" s="102"/>
      <c r="N17" s="313"/>
      <c r="O17" s="274"/>
      <c r="P17" s="315"/>
      <c r="Q17" s="102"/>
      <c r="R17" s="313"/>
      <c r="S17" s="98"/>
      <c r="T17" s="100" t="str">
        <f>IFERROR(IF($N$8="Texas",INDEX(Texas[],MATCH(D17,Texas[Category],0),4)*W17,IF($N$8="Dallas-Fort Worth-Arlington MSA",INDEX(Dallas_Ft_Worth_Arlington[],MATCH(D17,Dallas_Ft_Worth_Arlington[Category],0),4)*W17,IF($N$8="Houston-The Woodlands-Sugar Land MSA",INDEX(Houston_Woodlands_Sugar[],MATCH(D17,Houston_Woodlands_Sugar[Category],0),4)*W17,IF($N$8="San Antonio-New Braunfels MSA",INDEX(San_Antonio[],MATCH(D17,San_Antonio[Category],0),4)*W17,"")))),"")</f>
        <v/>
      </c>
      <c r="U17" s="271" t="str">
        <f>IFERROR(IF($N$8="Texas",IF(SUM(J17,N17,R17)&lt;=INDEX(Texas[],MATCH(D17,Texas[Category],0),4)*W17,"Yes","No"),IF($N$8="Dallas-Fort Worth-Arlington MSA",IF(SUM(J17,N17,R17)&lt;=INDEX(Dallas_Ft_Worth_Arlington[],MATCH(D17,Dallas_Ft_Worth_Arlington[Category],0),4)*W17,"Yes","No"),IF($N$8="Houston-The Woodlands-Sugar Land MSA",IF(SUM(J17,N17,R17)&lt;=INDEX(Houston_Woodlands_Sugar[],MATCH(D17,Houston_Woodlands_Sugar[Category],0),4)*W17,"Yes","No"),IF($N$8="San Antonio-New Braunfels MSA",IF(SUM(J17,N17,R17)&lt;=INDEX(San_Antonio[],MATCH(D17,San_Antonio[Category],0),4)*W17,"Yes","No"),"")))),"")</f>
        <v/>
      </c>
      <c r="V17" s="98"/>
      <c r="W17" s="98">
        <f t="shared" si="2"/>
        <v>0</v>
      </c>
      <c r="X17" s="270">
        <f>(SUM(J17,N17,R17)*'State Data'!$O$26)</f>
        <v>0</v>
      </c>
      <c r="Y17" s="98"/>
    </row>
    <row r="18" spans="2:25" ht="18.75" customHeight="1" thickBot="1" x14ac:dyDescent="0.35">
      <c r="B18" s="147"/>
      <c r="C18" s="112"/>
      <c r="D18" s="323"/>
      <c r="E18" s="282"/>
      <c r="F18" s="283" t="str">
        <f>IF(E18="","",IF(D18="",1,""))</f>
        <v/>
      </c>
      <c r="G18" s="110"/>
      <c r="H18" s="320"/>
      <c r="I18" s="108"/>
      <c r="J18" s="313"/>
      <c r="K18" s="277"/>
      <c r="L18" s="315"/>
      <c r="M18" s="102"/>
      <c r="N18" s="313"/>
      <c r="O18" s="274"/>
      <c r="P18" s="315"/>
      <c r="Q18" s="102"/>
      <c r="R18" s="313"/>
      <c r="S18" s="98"/>
      <c r="T18" s="100" t="str">
        <f>IFERROR(IF($N$8="Texas",INDEX(Texas[],MATCH(D18,Texas[Category],0),4)*W18,IF($N$8="Dallas-Fort Worth-Arlington MSA",INDEX(Dallas_Ft_Worth_Arlington[],MATCH(D18,Dallas_Ft_Worth_Arlington[Category],0),4)*W18,IF($N$8="Houston-The Woodlands-Sugar Land MSA",INDEX(Houston_Woodlands_Sugar[],MATCH(D18,Houston_Woodlands_Sugar[Category],0),4)*W18,IF($N$8="San Antonio-New Braunfels MSA",INDEX(San_Antonio[],MATCH(D18,San_Antonio[Category],0),4)*W18,"")))),"")</f>
        <v/>
      </c>
      <c r="U18" s="271" t="str">
        <f>IFERROR(IF($N$8="Texas",IF(SUM(J18,N18,R18)&lt;=INDEX(Texas[],MATCH(D18,Texas[Category],0),4)*W18,"Yes","No"),IF($N$8="Dallas-Fort Worth-Arlington MSA",IF(SUM(J18,N18,R18)&lt;=INDEX(Dallas_Ft_Worth_Arlington[],MATCH(D18,Dallas_Ft_Worth_Arlington[Category],0),4)*W18,"Yes","No"),IF($N$8="Houston-The Woodlands-Sugar Land MSA",IF(SUM(J18,N18,R18)&lt;=INDEX(Houston_Woodlands_Sugar[],MATCH(D18,Houston_Woodlands_Sugar[Category],0),4)*W18,"Yes","No"),IF($N$8="San Antonio-New Braunfels MSA",IF(SUM(J18,N18,R18)&lt;=INDEX(San_Antonio[],MATCH(D18,San_Antonio[Category],0),4)*W18,"Yes","No"),"")))),"")</f>
        <v/>
      </c>
      <c r="V18" s="98"/>
      <c r="W18" s="98">
        <f t="shared" si="2"/>
        <v>0</v>
      </c>
      <c r="X18" s="270">
        <f>(SUM(J18,N18,R18)*'State Data'!$O$26)</f>
        <v>0</v>
      </c>
      <c r="Y18" s="98"/>
    </row>
    <row r="19" spans="2:25" ht="18.75" customHeight="1" thickBot="1" x14ac:dyDescent="0.35">
      <c r="B19" s="147"/>
      <c r="C19" s="112"/>
      <c r="D19" s="323"/>
      <c r="E19" s="282"/>
      <c r="F19" s="283" t="str">
        <f>IF(E19="","",IF(D19="",1,""))</f>
        <v/>
      </c>
      <c r="G19" s="110"/>
      <c r="H19" s="320"/>
      <c r="I19" s="108"/>
      <c r="J19" s="313"/>
      <c r="K19" s="277"/>
      <c r="L19" s="315"/>
      <c r="M19" s="102"/>
      <c r="N19" s="313"/>
      <c r="O19" s="274"/>
      <c r="P19" s="315"/>
      <c r="Q19" s="102"/>
      <c r="R19" s="313"/>
      <c r="S19" s="98"/>
      <c r="T19" s="100" t="str">
        <f>IFERROR(IF($N$8="Texas",INDEX(Texas[],MATCH(D19,Texas[Category],0),4)*W19,IF($N$8="Dallas-Fort Worth-Arlington MSA",INDEX(Dallas_Ft_Worth_Arlington[],MATCH(D19,Dallas_Ft_Worth_Arlington[Category],0),4)*W19,IF($N$8="Houston-The Woodlands-Sugar Land MSA",INDEX(Houston_Woodlands_Sugar[],MATCH(D19,Houston_Woodlands_Sugar[Category],0),4)*W19,IF($N$8="San Antonio-New Braunfels MSA",INDEX(San_Antonio[],MATCH(D19,San_Antonio[Category],0),4)*W19,"")))),"")</f>
        <v/>
      </c>
      <c r="U19" s="271" t="str">
        <f>IFERROR(IF($N$8="Texas",IF(SUM(J19,N19,R19)&lt;=INDEX(Texas[],MATCH(D19,Texas[Category],0),4)*W19,"Yes","No"),IF($N$8="Dallas-Fort Worth-Arlington MSA",IF(SUM(J19,N19,R19)&lt;=INDEX(Dallas_Ft_Worth_Arlington[],MATCH(D19,Dallas_Ft_Worth_Arlington[Category],0),4)*W19,"Yes","No"),IF($N$8="Houston-The Woodlands-Sugar Land MSA",IF(SUM(J19,N19,R19)&lt;=INDEX(Houston_Woodlands_Sugar[],MATCH(D19,Houston_Woodlands_Sugar[Category],0),4)*W19,"Yes","No"),IF($N$8="San Antonio-New Braunfels MSA",IF(SUM(J19,N19,R19)&lt;=INDEX(San_Antonio[],MATCH(D19,San_Antonio[Category],0),4)*W19,"Yes","No"),"")))),"")</f>
        <v/>
      </c>
      <c r="V19" s="98"/>
      <c r="W19" s="98">
        <f t="shared" si="2"/>
        <v>0</v>
      </c>
      <c r="X19" s="270">
        <f>(SUM(J19,N19,R19)*'State Data'!$O$26)</f>
        <v>0</v>
      </c>
      <c r="Y19" s="98"/>
    </row>
    <row r="20" spans="2:25" ht="18.75" customHeight="1" thickBot="1" x14ac:dyDescent="0.35">
      <c r="B20" s="147"/>
      <c r="C20" s="112"/>
      <c r="D20" s="323"/>
      <c r="E20" s="282"/>
      <c r="F20" s="283" t="str">
        <f t="shared" si="1"/>
        <v/>
      </c>
      <c r="G20" s="110"/>
      <c r="H20" s="320"/>
      <c r="I20" s="108"/>
      <c r="J20" s="313"/>
      <c r="K20" s="277"/>
      <c r="L20" s="315"/>
      <c r="M20" s="102"/>
      <c r="N20" s="313"/>
      <c r="O20" s="274"/>
      <c r="P20" s="315"/>
      <c r="Q20" s="102"/>
      <c r="R20" s="313"/>
      <c r="S20" s="98"/>
      <c r="T20" s="100" t="str">
        <f>IFERROR(IF($N$8="Texas",INDEX(Texas[],MATCH(D20,Texas[Category],0),4)*W20,IF($N$8="Dallas-Fort Worth-Arlington MSA",INDEX(Dallas_Ft_Worth_Arlington[],MATCH(D20,Dallas_Ft_Worth_Arlington[Category],0),4)*W20,IF($N$8="Houston-The Woodlands-Sugar Land MSA",INDEX(Houston_Woodlands_Sugar[],MATCH(D20,Houston_Woodlands_Sugar[Category],0),4)*W20,IF($N$8="San Antonio-New Braunfels MSA",INDEX(San_Antonio[],MATCH(D20,San_Antonio[Category],0),4)*W20,"")))),"")</f>
        <v/>
      </c>
      <c r="U20" s="271" t="str">
        <f>IFERROR(IF($N$8="Texas",IF(SUM(J20,N20,R20)&lt;=INDEX(Texas[],MATCH(D20,Texas[Category],0),4)*W20,"Yes","No"),IF($N$8="Dallas-Fort Worth-Arlington MSA",IF(SUM(J20,N20,R20)&lt;=INDEX(Dallas_Ft_Worth_Arlington[],MATCH(D20,Dallas_Ft_Worth_Arlington[Category],0),4)*W20,"Yes","No"),IF($N$8="Houston-The Woodlands-Sugar Land MSA",IF(SUM(J20,N20,R20)&lt;=INDEX(Houston_Woodlands_Sugar[],MATCH(D20,Houston_Woodlands_Sugar[Category],0),4)*W20,"Yes","No"),IF($N$8="San Antonio-New Braunfels MSA",IF(SUM(J20,N20,R20)&lt;=INDEX(San_Antonio[],MATCH(D20,San_Antonio[Category],0),4)*W20,"Yes","No"),"")))),"")</f>
        <v/>
      </c>
      <c r="V20" s="98"/>
      <c r="W20" s="98">
        <f t="shared" si="2"/>
        <v>0</v>
      </c>
      <c r="X20" s="270">
        <f>(SUM(J20,N20,R20)*'State Data'!$O$26)</f>
        <v>0</v>
      </c>
      <c r="Y20" s="98"/>
    </row>
    <row r="21" spans="2:25" ht="18.75" customHeight="1" thickBot="1" x14ac:dyDescent="0.35">
      <c r="B21" s="147"/>
      <c r="C21" s="112"/>
      <c r="D21" s="323"/>
      <c r="E21" s="282"/>
      <c r="F21" s="283" t="str">
        <f t="shared" si="1"/>
        <v/>
      </c>
      <c r="G21" s="110"/>
      <c r="H21" s="320"/>
      <c r="I21" s="108"/>
      <c r="J21" s="313"/>
      <c r="K21" s="277"/>
      <c r="L21" s="315"/>
      <c r="M21" s="102"/>
      <c r="N21" s="313"/>
      <c r="O21" s="274"/>
      <c r="P21" s="315"/>
      <c r="Q21" s="102"/>
      <c r="R21" s="313"/>
      <c r="S21" s="98"/>
      <c r="T21" s="100" t="str">
        <f>IFERROR(IF($N$8="Texas",INDEX(Texas[],MATCH(D21,Texas[Category],0),4)*W21,IF($N$8="Dallas-Fort Worth-Arlington MSA",INDEX(Dallas_Ft_Worth_Arlington[],MATCH(D21,Dallas_Ft_Worth_Arlington[Category],0),4)*W21,IF($N$8="Houston-The Woodlands-Sugar Land MSA",INDEX(Houston_Woodlands_Sugar[],MATCH(D21,Houston_Woodlands_Sugar[Category],0),4)*W21,IF($N$8="San Antonio-New Braunfels MSA",INDEX(San_Antonio[],MATCH(D21,San_Antonio[Category],0),4)*W21,"")))),"")</f>
        <v/>
      </c>
      <c r="U21" s="271" t="str">
        <f>IFERROR(IF($N$8="Texas",IF(SUM(J21,N21,R21)&lt;=INDEX(Texas[],MATCH(D21,Texas[Category],0),4)*W21,"Yes","No"),IF($N$8="Dallas-Fort Worth-Arlington MSA",IF(SUM(J21,N21,R21)&lt;=INDEX(Dallas_Ft_Worth_Arlington[],MATCH(D21,Dallas_Ft_Worth_Arlington[Category],0),4)*W21,"Yes","No"),IF($N$8="Houston-The Woodlands-Sugar Land MSA",IF(SUM(J21,N21,R21)&lt;=INDEX(Houston_Woodlands_Sugar[],MATCH(D21,Houston_Woodlands_Sugar[Category],0),4)*W21,"Yes","No"),IF($N$8="San Antonio-New Braunfels MSA",IF(SUM(J21,N21,R21)&lt;=INDEX(San_Antonio[],MATCH(D21,San_Antonio[Category],0),4)*W21,"Yes","No"),"")))),"")</f>
        <v/>
      </c>
      <c r="V21" s="98"/>
      <c r="W21" s="98">
        <f t="shared" si="2"/>
        <v>0</v>
      </c>
      <c r="X21" s="270">
        <f>(SUM(J21,N21,R21)*'State Data'!$O$26)</f>
        <v>0</v>
      </c>
      <c r="Y21" s="98"/>
    </row>
    <row r="22" spans="2:25" ht="18.75" customHeight="1" thickBot="1" x14ac:dyDescent="0.35">
      <c r="B22" s="147"/>
      <c r="C22" s="112"/>
      <c r="D22" s="323"/>
      <c r="E22" s="282"/>
      <c r="F22" s="283" t="str">
        <f t="shared" si="1"/>
        <v/>
      </c>
      <c r="G22" s="110"/>
      <c r="H22" s="320"/>
      <c r="I22" s="108"/>
      <c r="J22" s="313"/>
      <c r="K22" s="277"/>
      <c r="L22" s="315"/>
      <c r="M22" s="102"/>
      <c r="N22" s="313"/>
      <c r="O22" s="274"/>
      <c r="P22" s="315"/>
      <c r="Q22" s="102"/>
      <c r="R22" s="313"/>
      <c r="S22" s="98"/>
      <c r="T22" s="100" t="str">
        <f>IFERROR(IF($N$8="Texas",INDEX(Texas[],MATCH(D22,Texas[Category],0),4)*W22,IF($N$8="Dallas-Fort Worth-Arlington MSA",INDEX(Dallas_Ft_Worth_Arlington[],MATCH(D22,Dallas_Ft_Worth_Arlington[Category],0),4)*W22,IF($N$8="Houston-The Woodlands-Sugar Land MSA",INDEX(Houston_Woodlands_Sugar[],MATCH(D22,Houston_Woodlands_Sugar[Category],0),4)*W22,IF($N$8="San Antonio-New Braunfels MSA",INDEX(San_Antonio[],MATCH(D22,San_Antonio[Category],0),4)*W22,"")))),"")</f>
        <v/>
      </c>
      <c r="U22" s="271" t="str">
        <f>IFERROR(IF($N$8="Texas",IF(SUM(J22,N22,R22)&lt;=INDEX(Texas[],MATCH(D22,Texas[Category],0),4)*W22,"Yes","No"),IF($N$8="Dallas-Fort Worth-Arlington MSA",IF(SUM(J22,N22,R22)&lt;=INDEX(Dallas_Ft_Worth_Arlington[],MATCH(D22,Dallas_Ft_Worth_Arlington[Category],0),4)*W22,"Yes","No"),IF($N$8="Houston-The Woodlands-Sugar Land MSA",IF(SUM(J22,N22,R22)&lt;=INDEX(Houston_Woodlands_Sugar[],MATCH(D22,Houston_Woodlands_Sugar[Category],0),4)*W22,"Yes","No"),IF($N$8="San Antonio-New Braunfels MSA",IF(SUM(J22,N22,R22)&lt;=INDEX(San_Antonio[],MATCH(D22,San_Antonio[Category],0),4)*W22,"Yes","No"),"")))),"")</f>
        <v/>
      </c>
      <c r="V22" s="98"/>
      <c r="W22" s="98">
        <f t="shared" si="2"/>
        <v>0</v>
      </c>
      <c r="X22" s="270">
        <f>(SUM(J22,N22,R22)*'State Data'!$O$26)</f>
        <v>0</v>
      </c>
      <c r="Y22" s="98"/>
    </row>
    <row r="23" spans="2:25" ht="18.75" customHeight="1" thickBot="1" x14ac:dyDescent="0.35">
      <c r="B23" s="147"/>
      <c r="C23" s="112"/>
      <c r="D23" s="323"/>
      <c r="E23" s="282"/>
      <c r="F23" s="283" t="str">
        <f t="shared" si="1"/>
        <v/>
      </c>
      <c r="G23" s="110"/>
      <c r="H23" s="320"/>
      <c r="I23" s="108"/>
      <c r="J23" s="313"/>
      <c r="K23" s="277"/>
      <c r="L23" s="315"/>
      <c r="M23" s="102"/>
      <c r="N23" s="313"/>
      <c r="O23" s="274"/>
      <c r="P23" s="315"/>
      <c r="Q23" s="102"/>
      <c r="R23" s="313"/>
      <c r="S23" s="98"/>
      <c r="T23" s="100" t="str">
        <f>IFERROR(IF($N$8="Texas",INDEX(Texas[],MATCH(D23,Texas[Category],0),4)*W23,IF($N$8="Dallas-Fort Worth-Arlington MSA",INDEX(Dallas_Ft_Worth_Arlington[],MATCH(D23,Dallas_Ft_Worth_Arlington[Category],0),4)*W23,IF($N$8="Houston-The Woodlands-Sugar Land MSA",INDEX(Houston_Woodlands_Sugar[],MATCH(D23,Houston_Woodlands_Sugar[Category],0),4)*W23,IF($N$8="San Antonio-New Braunfels MSA",INDEX(San_Antonio[],MATCH(D23,San_Antonio[Category],0),4)*W23,"")))),"")</f>
        <v/>
      </c>
      <c r="U23" s="271" t="str">
        <f>IFERROR(IF($N$8="Texas",IF(SUM(J23,N23,R23)&lt;=INDEX(Texas[],MATCH(D23,Texas[Category],0),4)*W23,"Yes","No"),IF($N$8="Dallas-Fort Worth-Arlington MSA",IF(SUM(J23,N23,R23)&lt;=INDEX(Dallas_Ft_Worth_Arlington[],MATCH(D23,Dallas_Ft_Worth_Arlington[Category],0),4)*W23,"Yes","No"),IF($N$8="Houston-The Woodlands-Sugar Land MSA",IF(SUM(J23,N23,R23)&lt;=INDEX(Houston_Woodlands_Sugar[],MATCH(D23,Houston_Woodlands_Sugar[Category],0),4)*W23,"Yes","No"),IF($N$8="San Antonio-New Braunfels MSA",IF(SUM(J23,N23,R23)&lt;=INDEX(San_Antonio[],MATCH(D23,San_Antonio[Category],0),4)*W23,"Yes","No"),"")))),"")</f>
        <v/>
      </c>
      <c r="V23" s="98"/>
      <c r="W23" s="98">
        <f t="shared" si="2"/>
        <v>0</v>
      </c>
      <c r="X23" s="270">
        <f>(SUM(J23,N23,R23)*'State Data'!$O$26)</f>
        <v>0</v>
      </c>
      <c r="Y23" s="98"/>
    </row>
    <row r="24" spans="2:25" ht="18.75" customHeight="1" thickBot="1" x14ac:dyDescent="0.35">
      <c r="B24" s="147"/>
      <c r="C24" s="112"/>
      <c r="D24" s="323"/>
      <c r="E24" s="282"/>
      <c r="F24" s="283" t="str">
        <f t="shared" si="1"/>
        <v/>
      </c>
      <c r="G24" s="110"/>
      <c r="H24" s="320"/>
      <c r="I24" s="108"/>
      <c r="J24" s="313"/>
      <c r="K24" s="277"/>
      <c r="L24" s="315"/>
      <c r="M24" s="102"/>
      <c r="N24" s="313"/>
      <c r="O24" s="274"/>
      <c r="P24" s="315"/>
      <c r="Q24" s="102"/>
      <c r="R24" s="313"/>
      <c r="S24" s="98"/>
      <c r="T24" s="100" t="str">
        <f>IFERROR(IF($N$8="Texas",INDEX(Texas[],MATCH(D24,Texas[Category],0),4)*W24,IF($N$8="Dallas-Fort Worth-Arlington MSA",INDEX(Dallas_Ft_Worth_Arlington[],MATCH(D24,Dallas_Ft_Worth_Arlington[Category],0),4)*W24,IF($N$8="Houston-The Woodlands-Sugar Land MSA",INDEX(Houston_Woodlands_Sugar[],MATCH(D24,Houston_Woodlands_Sugar[Category],0),4)*W24,IF($N$8="San Antonio-New Braunfels MSA",INDEX(San_Antonio[],MATCH(D24,San_Antonio[Category],0),4)*W24,"")))),"")</f>
        <v/>
      </c>
      <c r="U24" s="271" t="str">
        <f>IFERROR(IF($N$8="Texas",IF(SUM(J24,N24,R24)&lt;=INDEX(Texas[],MATCH(D24,Texas[Category],0),4)*W24,"Yes","No"),IF($N$8="Dallas-Fort Worth-Arlington MSA",IF(SUM(J24,N24,R24)&lt;=INDEX(Dallas_Ft_Worth_Arlington[],MATCH(D24,Dallas_Ft_Worth_Arlington[Category],0),4)*W24,"Yes","No"),IF($N$8="Houston-The Woodlands-Sugar Land MSA",IF(SUM(J24,N24,R24)&lt;=INDEX(Houston_Woodlands_Sugar[],MATCH(D24,Houston_Woodlands_Sugar[Category],0),4)*W24,"Yes","No"),IF($N$8="San Antonio-New Braunfels MSA",IF(SUM(J24,N24,R24)&lt;=INDEX(San_Antonio[],MATCH(D24,San_Antonio[Category],0),4)*W24,"Yes","No"),"")))),"")</f>
        <v/>
      </c>
      <c r="V24" s="98"/>
      <c r="W24" s="98">
        <f t="shared" si="2"/>
        <v>0</v>
      </c>
      <c r="X24" s="270">
        <f>(SUM(J24,N24,R24)*'State Data'!$O$26)</f>
        <v>0</v>
      </c>
      <c r="Y24" s="98"/>
    </row>
    <row r="25" spans="2:25" ht="18.75" customHeight="1" thickBot="1" x14ac:dyDescent="0.35">
      <c r="B25" s="147"/>
      <c r="C25" s="112"/>
      <c r="D25" s="323"/>
      <c r="E25" s="282"/>
      <c r="F25" s="283" t="str">
        <f t="shared" si="1"/>
        <v/>
      </c>
      <c r="G25" s="110"/>
      <c r="H25" s="320"/>
      <c r="I25" s="108"/>
      <c r="J25" s="313"/>
      <c r="K25" s="277"/>
      <c r="L25" s="315"/>
      <c r="M25" s="102"/>
      <c r="N25" s="313"/>
      <c r="O25" s="274"/>
      <c r="P25" s="315"/>
      <c r="Q25" s="102"/>
      <c r="R25" s="313"/>
      <c r="S25" s="98"/>
      <c r="T25" s="100" t="str">
        <f>IFERROR(IF($N$8="Texas",INDEX(Texas[],MATCH(D25,Texas[Category],0),4)*W25,IF($N$8="Dallas-Fort Worth-Arlington MSA",INDEX(Dallas_Ft_Worth_Arlington[],MATCH(D25,Dallas_Ft_Worth_Arlington[Category],0),4)*W25,IF($N$8="Houston-The Woodlands-Sugar Land MSA",INDEX(Houston_Woodlands_Sugar[],MATCH(D25,Houston_Woodlands_Sugar[Category],0),4)*W25,IF($N$8="San Antonio-New Braunfels MSA",INDEX(San_Antonio[],MATCH(D25,San_Antonio[Category],0),4)*W25,"")))),"")</f>
        <v/>
      </c>
      <c r="U25" s="271" t="str">
        <f>IFERROR(IF($N$8="Texas",IF(SUM(J25,N25,R25)&lt;=INDEX(Texas[],MATCH(D25,Texas[Category],0),4)*W25,"Yes","No"),IF($N$8="Dallas-Fort Worth-Arlington MSA",IF(SUM(J25,N25,R25)&lt;=INDEX(Dallas_Ft_Worth_Arlington[],MATCH(D25,Dallas_Ft_Worth_Arlington[Category],0),4)*W25,"Yes","No"),IF($N$8="Houston-The Woodlands-Sugar Land MSA",IF(SUM(J25,N25,R25)&lt;=INDEX(Houston_Woodlands_Sugar[],MATCH(D25,Houston_Woodlands_Sugar[Category],0),4)*W25,"Yes","No"),IF($N$8="San Antonio-New Braunfels MSA",IF(SUM(J25,N25,R25)&lt;=INDEX(San_Antonio[],MATCH(D25,San_Antonio[Category],0),4)*W25,"Yes","No"),"")))),"")</f>
        <v/>
      </c>
      <c r="V25" s="98"/>
      <c r="W25" s="98">
        <f t="shared" si="2"/>
        <v>0</v>
      </c>
      <c r="X25" s="270">
        <f>(SUM(J25,N25,R25)*'State Data'!$O$26)</f>
        <v>0</v>
      </c>
      <c r="Y25" s="98"/>
    </row>
    <row r="26" spans="2:25" ht="18.75" customHeight="1" thickBot="1" x14ac:dyDescent="0.35">
      <c r="B26" s="147"/>
      <c r="C26" s="112"/>
      <c r="D26" s="323"/>
      <c r="E26" s="282"/>
      <c r="F26" s="283" t="str">
        <f t="shared" si="1"/>
        <v/>
      </c>
      <c r="G26" s="110"/>
      <c r="H26" s="320"/>
      <c r="I26" s="108"/>
      <c r="J26" s="313"/>
      <c r="K26" s="277"/>
      <c r="L26" s="315"/>
      <c r="M26" s="102"/>
      <c r="N26" s="313"/>
      <c r="O26" s="274"/>
      <c r="P26" s="315"/>
      <c r="Q26" s="102"/>
      <c r="R26" s="313"/>
      <c r="S26" s="98"/>
      <c r="T26" s="100" t="str">
        <f>IFERROR(IF($N$8="Texas",INDEX(Texas[],MATCH(D26,Texas[Category],0),4)*W26,IF($N$8="Dallas-Fort Worth-Arlington MSA",INDEX(Dallas_Ft_Worth_Arlington[],MATCH(D26,Dallas_Ft_Worth_Arlington[Category],0),4)*W26,IF($N$8="Houston-The Woodlands-Sugar Land MSA",INDEX(Houston_Woodlands_Sugar[],MATCH(D26,Houston_Woodlands_Sugar[Category],0),4)*W26,IF($N$8="San Antonio-New Braunfels MSA",INDEX(San_Antonio[],MATCH(D26,San_Antonio[Category],0),4)*W26,"")))),"")</f>
        <v/>
      </c>
      <c r="U26" s="271" t="str">
        <f>IFERROR(IF($N$8="Texas",IF(SUM(J26,N26,R26)&lt;=INDEX(Texas[],MATCH(D26,Texas[Category],0),4)*W26,"Yes","No"),IF($N$8="Dallas-Fort Worth-Arlington MSA",IF(SUM(J26,N26,R26)&lt;=INDEX(Dallas_Ft_Worth_Arlington[],MATCH(D26,Dallas_Ft_Worth_Arlington[Category],0),4)*W26,"Yes","No"),IF($N$8="Houston-The Woodlands-Sugar Land MSA",IF(SUM(J26,N26,R26)&lt;=INDEX(Houston_Woodlands_Sugar[],MATCH(D26,Houston_Woodlands_Sugar[Category],0),4)*W26,"Yes","No"),IF($N$8="San Antonio-New Braunfels MSA",IF(SUM(J26,N26,R26)&lt;=INDEX(San_Antonio[],MATCH(D26,San_Antonio[Category],0),4)*W26,"Yes","No"),"")))),"")</f>
        <v/>
      </c>
      <c r="V26" s="98"/>
      <c r="W26" s="98">
        <f t="shared" si="2"/>
        <v>0</v>
      </c>
      <c r="X26" s="270">
        <f>(SUM(J26,N26,R26)*'State Data'!$O$26)</f>
        <v>0</v>
      </c>
      <c r="Y26" s="98"/>
    </row>
    <row r="27" spans="2:25" ht="18.75" customHeight="1" thickBot="1" x14ac:dyDescent="0.35">
      <c r="B27" s="147"/>
      <c r="C27" s="112"/>
      <c r="D27" s="323"/>
      <c r="E27" s="282"/>
      <c r="F27" s="283" t="str">
        <f t="shared" si="1"/>
        <v/>
      </c>
      <c r="G27" s="110"/>
      <c r="H27" s="320"/>
      <c r="I27" s="108"/>
      <c r="J27" s="313"/>
      <c r="K27" s="277"/>
      <c r="L27" s="315"/>
      <c r="M27" s="102"/>
      <c r="N27" s="313"/>
      <c r="O27" s="274"/>
      <c r="P27" s="315"/>
      <c r="Q27" s="102"/>
      <c r="R27" s="313"/>
      <c r="S27" s="98"/>
      <c r="T27" s="100" t="str">
        <f>IFERROR(IF($N$8="Texas",INDEX(Texas[],MATCH(D27,Texas[Category],0),4)*W27,IF($N$8="Dallas-Fort Worth-Arlington MSA",INDEX(Dallas_Ft_Worth_Arlington[],MATCH(D27,Dallas_Ft_Worth_Arlington[Category],0),4)*W27,IF($N$8="Houston-The Woodlands-Sugar Land MSA",INDEX(Houston_Woodlands_Sugar[],MATCH(D27,Houston_Woodlands_Sugar[Category],0),4)*W27,IF($N$8="San Antonio-New Braunfels MSA",INDEX(San_Antonio[],MATCH(D27,San_Antonio[Category],0),4)*W27,"")))),"")</f>
        <v/>
      </c>
      <c r="U27" s="271" t="str">
        <f>IFERROR(IF($N$8="Texas",IF(SUM(J27,N27,R27)&lt;=INDEX(Texas[],MATCH(D27,Texas[Category],0),4)*W27,"Yes","No"),IF($N$8="Dallas-Fort Worth-Arlington MSA",IF(SUM(J27,N27,R27)&lt;=INDEX(Dallas_Ft_Worth_Arlington[],MATCH(D27,Dallas_Ft_Worth_Arlington[Category],0),4)*W27,"Yes","No"),IF($N$8="Houston-The Woodlands-Sugar Land MSA",IF(SUM(J27,N27,R27)&lt;=INDEX(Houston_Woodlands_Sugar[],MATCH(D27,Houston_Woodlands_Sugar[Category],0),4)*W27,"Yes","No"),IF($N$8="San Antonio-New Braunfels MSA",IF(SUM(J27,N27,R27)&lt;=INDEX(San_Antonio[],MATCH(D27,San_Antonio[Category],0),4)*W27,"Yes","No"),"")))),"")</f>
        <v/>
      </c>
      <c r="V27" s="98"/>
      <c r="W27" s="98">
        <f t="shared" si="2"/>
        <v>0</v>
      </c>
      <c r="X27" s="270">
        <f>(SUM(J27,N27,R27)*'State Data'!$O$26)</f>
        <v>0</v>
      </c>
      <c r="Y27" s="98"/>
    </row>
    <row r="28" spans="2:25" ht="18.75" customHeight="1" thickBot="1" x14ac:dyDescent="0.35">
      <c r="B28" s="147"/>
      <c r="C28" s="112"/>
      <c r="D28" s="323"/>
      <c r="E28" s="282"/>
      <c r="F28" s="283" t="str">
        <f t="shared" si="1"/>
        <v/>
      </c>
      <c r="G28" s="110"/>
      <c r="H28" s="320"/>
      <c r="I28" s="108"/>
      <c r="J28" s="313"/>
      <c r="K28" s="277"/>
      <c r="L28" s="315"/>
      <c r="M28" s="102"/>
      <c r="N28" s="313"/>
      <c r="O28" s="274"/>
      <c r="P28" s="315"/>
      <c r="Q28" s="102"/>
      <c r="R28" s="313"/>
      <c r="S28" s="98"/>
      <c r="T28" s="100" t="str">
        <f>IFERROR(IF($N$8="Texas",INDEX(Texas[],MATCH(D28,Texas[Category],0),4)*W28,IF($N$8="Dallas-Fort Worth-Arlington MSA",INDEX(Dallas_Ft_Worth_Arlington[],MATCH(D28,Dallas_Ft_Worth_Arlington[Category],0),4)*W28,IF($N$8="Houston-The Woodlands-Sugar Land MSA",INDEX(Houston_Woodlands_Sugar[],MATCH(D28,Houston_Woodlands_Sugar[Category],0),4)*W28,IF($N$8="San Antonio-New Braunfels MSA",INDEX(San_Antonio[],MATCH(D28,San_Antonio[Category],0),4)*W28,"")))),"")</f>
        <v/>
      </c>
      <c r="U28" s="271" t="str">
        <f>IFERROR(IF($N$8="Texas",IF(SUM(J28,N28,R28)&lt;=INDEX(Texas[],MATCH(D28,Texas[Category],0),4)*W28,"Yes","No"),IF($N$8="Dallas-Fort Worth-Arlington MSA",IF(SUM(J28,N28,R28)&lt;=INDEX(Dallas_Ft_Worth_Arlington[],MATCH(D28,Dallas_Ft_Worth_Arlington[Category],0),4)*W28,"Yes","No"),IF($N$8="Houston-The Woodlands-Sugar Land MSA",IF(SUM(J28,N28,R28)&lt;=INDEX(Houston_Woodlands_Sugar[],MATCH(D28,Houston_Woodlands_Sugar[Category],0),4)*W28,"Yes","No"),IF($N$8="San Antonio-New Braunfels MSA",IF(SUM(J28,N28,R28)&lt;=INDEX(San_Antonio[],MATCH(D28,San_Antonio[Category],0),4)*W28,"Yes","No"),"")))),"")</f>
        <v/>
      </c>
      <c r="V28" s="98"/>
      <c r="W28" s="98">
        <f t="shared" si="2"/>
        <v>0</v>
      </c>
      <c r="X28" s="270">
        <f>(SUM(J28,N28,R28)*'State Data'!$O$26)</f>
        <v>0</v>
      </c>
      <c r="Y28" s="98"/>
    </row>
    <row r="29" spans="2:25" ht="18.75" customHeight="1" thickBot="1" x14ac:dyDescent="0.35">
      <c r="B29" s="147"/>
      <c r="C29" s="127"/>
      <c r="D29" s="323"/>
      <c r="E29" s="282"/>
      <c r="F29" s="283" t="str">
        <f>IF(E29="","",IF(D29="",1,""))</f>
        <v/>
      </c>
      <c r="G29" s="110"/>
      <c r="H29" s="320"/>
      <c r="I29" s="108"/>
      <c r="J29" s="313"/>
      <c r="K29" s="277"/>
      <c r="L29" s="315"/>
      <c r="M29" s="102"/>
      <c r="N29" s="313"/>
      <c r="O29" s="274"/>
      <c r="P29" s="315"/>
      <c r="Q29" s="102"/>
      <c r="R29" s="313"/>
      <c r="S29" s="98"/>
      <c r="T29" s="100" t="str">
        <f>IFERROR(IF($N$8="Texas",INDEX(Texas[],MATCH(D29,Texas[Category],0),4)*W29,IF($N$8="Dallas-Fort Worth-Arlington MSA",INDEX(Dallas_Ft_Worth_Arlington[],MATCH(D29,Dallas_Ft_Worth_Arlington[Category],0),4)*W29,IF($N$8="Houston-The Woodlands-Sugar Land MSA",INDEX(Houston_Woodlands_Sugar[],MATCH(D29,Houston_Woodlands_Sugar[Category],0),4)*W29,IF($N$8="San Antonio-New Braunfels MSA",INDEX(San_Antonio[],MATCH(D29,San_Antonio[Category],0),4)*W29,"")))),"")</f>
        <v/>
      </c>
      <c r="U29" s="271" t="str">
        <f>IFERROR(IF($N$8="Texas",IF(SUM(J29,N29,R29)&lt;=INDEX(Texas[],MATCH(D29,Texas[Category],0),4)*W29,"Yes","No"),IF($N$8="Dallas-Fort Worth-Arlington MSA",IF(SUM(J29,N29,R29)&lt;=INDEX(Dallas_Ft_Worth_Arlington[],MATCH(D29,Dallas_Ft_Worth_Arlington[Category],0),4)*W29,"Yes","No"),IF($N$8="Houston-The Woodlands-Sugar Land MSA",IF(SUM(J29,N29,R29)&lt;=INDEX(Houston_Woodlands_Sugar[],MATCH(D29,Houston_Woodlands_Sugar[Category],0),4)*W29,"Yes","No"),IF($N$8="San Antonio-New Braunfels MSA",IF(SUM(J29,N29,R29)&lt;=INDEX(San_Antonio[],MATCH(D29,San_Antonio[Category],0),4)*W29,"Yes","No"),"")))),"")</f>
        <v/>
      </c>
      <c r="V29" s="98"/>
      <c r="W29" s="98">
        <f t="shared" si="2"/>
        <v>0</v>
      </c>
      <c r="X29" s="270">
        <f>(SUM(J29,N29,R29)*'State Data'!$O$26)</f>
        <v>0</v>
      </c>
      <c r="Y29" s="98"/>
    </row>
    <row r="30" spans="2:25" ht="18.75" customHeight="1" thickBot="1" x14ac:dyDescent="0.35">
      <c r="B30" s="147"/>
      <c r="C30" s="127"/>
      <c r="D30" s="323"/>
      <c r="E30" s="282"/>
      <c r="F30" s="283" t="str">
        <f t="shared" ref="F30:F40" si="3">IF(E30="","",IF(D30="",1,""))</f>
        <v/>
      </c>
      <c r="G30" s="110"/>
      <c r="H30" s="320"/>
      <c r="I30" s="108"/>
      <c r="J30" s="313"/>
      <c r="K30" s="277"/>
      <c r="L30" s="315"/>
      <c r="M30" s="102"/>
      <c r="N30" s="313"/>
      <c r="O30" s="274"/>
      <c r="P30" s="315"/>
      <c r="Q30" s="102"/>
      <c r="R30" s="313"/>
      <c r="S30" s="98"/>
      <c r="T30" s="100" t="str">
        <f>IFERROR(IF($N$8="Texas",INDEX(Texas[],MATCH(D30,Texas[Category],0),4)*W30,IF($N$8="Dallas-Fort Worth-Arlington MSA",INDEX(Dallas_Ft_Worth_Arlington[],MATCH(D30,Dallas_Ft_Worth_Arlington[Category],0),4)*W30,IF($N$8="Houston-The Woodlands-Sugar Land MSA",INDEX(Houston_Woodlands_Sugar[],MATCH(D30,Houston_Woodlands_Sugar[Category],0),4)*W30,IF($N$8="San Antonio-New Braunfels MSA",INDEX(San_Antonio[],MATCH(D30,San_Antonio[Category],0),4)*W30,"")))),"")</f>
        <v/>
      </c>
      <c r="U30" s="271" t="str">
        <f>IFERROR(IF($N$8="Texas",IF(SUM(J30,N30,R30)&lt;=INDEX(Texas[],MATCH(D30,Texas[Category],0),4)*W30,"Yes","No"),IF($N$8="Dallas-Fort Worth-Arlington MSA",IF(SUM(J30,N30,R30)&lt;=INDEX(Dallas_Ft_Worth_Arlington[],MATCH(D30,Dallas_Ft_Worth_Arlington[Category],0),4)*W30,"Yes","No"),IF($N$8="Houston-The Woodlands-Sugar Land MSA",IF(SUM(J30,N30,R30)&lt;=INDEX(Houston_Woodlands_Sugar[],MATCH(D30,Houston_Woodlands_Sugar[Category],0),4)*W30,"Yes","No"),IF($N$8="San Antonio-New Braunfels MSA",IF(SUM(J30,N30,R30)&lt;=INDEX(San_Antonio[],MATCH(D30,San_Antonio[Category],0),4)*W30,"Yes","No"),"")))),"")</f>
        <v/>
      </c>
      <c r="V30" s="98"/>
      <c r="W30" s="98">
        <f t="shared" si="2"/>
        <v>0</v>
      </c>
      <c r="X30" s="270">
        <f>(SUM(J30,N30,R30)*'State Data'!$O$26)</f>
        <v>0</v>
      </c>
      <c r="Y30" s="98"/>
    </row>
    <row r="31" spans="2:25" ht="18.75" customHeight="1" thickBot="1" x14ac:dyDescent="0.35">
      <c r="B31" s="147"/>
      <c r="C31" s="127"/>
      <c r="D31" s="323"/>
      <c r="E31" s="282"/>
      <c r="F31" s="283" t="str">
        <f t="shared" si="3"/>
        <v/>
      </c>
      <c r="G31" s="110"/>
      <c r="H31" s="320"/>
      <c r="I31" s="108"/>
      <c r="J31" s="313"/>
      <c r="K31" s="277"/>
      <c r="L31" s="315"/>
      <c r="M31" s="102"/>
      <c r="N31" s="313"/>
      <c r="O31" s="274"/>
      <c r="P31" s="315"/>
      <c r="Q31" s="102"/>
      <c r="R31" s="313"/>
      <c r="S31" s="98"/>
      <c r="T31" s="100" t="str">
        <f>IFERROR(IF($N$8="Texas",INDEX(Texas[],MATCH(D31,Texas[Category],0),4)*W31,IF($N$8="Dallas-Fort Worth-Arlington MSA",INDEX(Dallas_Ft_Worth_Arlington[],MATCH(D31,Dallas_Ft_Worth_Arlington[Category],0),4)*W31,IF($N$8="Houston-The Woodlands-Sugar Land MSA",INDEX(Houston_Woodlands_Sugar[],MATCH(D31,Houston_Woodlands_Sugar[Category],0),4)*W31,IF($N$8="San Antonio-New Braunfels MSA",INDEX(San_Antonio[],MATCH(D31,San_Antonio[Category],0),4)*W31,"")))),"")</f>
        <v/>
      </c>
      <c r="U31" s="271" t="str">
        <f>IFERROR(IF($N$8="Texas",IF(SUM(J31,N31,R31)&lt;=INDEX(Texas[],MATCH(D31,Texas[Category],0),4)*W31,"Yes","No"),IF($N$8="Dallas-Fort Worth-Arlington MSA",IF(SUM(J31,N31,R31)&lt;=INDEX(Dallas_Ft_Worth_Arlington[],MATCH(D31,Dallas_Ft_Worth_Arlington[Category],0),4)*W31,"Yes","No"),IF($N$8="Houston-The Woodlands-Sugar Land MSA",IF(SUM(J31,N31,R31)&lt;=INDEX(Houston_Woodlands_Sugar[],MATCH(D31,Houston_Woodlands_Sugar[Category],0),4)*W31,"Yes","No"),IF($N$8="San Antonio-New Braunfels MSA",IF(SUM(J31,N31,R31)&lt;=INDEX(San_Antonio[],MATCH(D31,San_Antonio[Category],0),4)*W31,"Yes","No"),"")))),"")</f>
        <v/>
      </c>
      <c r="V31" s="98"/>
      <c r="W31" s="98">
        <f t="shared" si="2"/>
        <v>0</v>
      </c>
      <c r="X31" s="270">
        <f>(SUM(J31,N31,R31)*'State Data'!$O$26)</f>
        <v>0</v>
      </c>
      <c r="Y31" s="98"/>
    </row>
    <row r="32" spans="2:25" ht="18.75" customHeight="1" thickBot="1" x14ac:dyDescent="0.35">
      <c r="B32" s="147"/>
      <c r="C32" s="127"/>
      <c r="D32" s="323"/>
      <c r="E32" s="282"/>
      <c r="F32" s="283" t="str">
        <f t="shared" si="3"/>
        <v/>
      </c>
      <c r="G32" s="110"/>
      <c r="H32" s="320"/>
      <c r="I32" s="108"/>
      <c r="J32" s="313"/>
      <c r="K32" s="277"/>
      <c r="L32" s="315"/>
      <c r="M32" s="102"/>
      <c r="N32" s="313"/>
      <c r="O32" s="274"/>
      <c r="P32" s="315"/>
      <c r="Q32" s="102"/>
      <c r="R32" s="313"/>
      <c r="S32" s="98"/>
      <c r="T32" s="100" t="str">
        <f>IFERROR(IF($N$8="Texas",INDEX(Texas[],MATCH(D32,Texas[Category],0),4)*W32,IF($N$8="Dallas-Fort Worth-Arlington MSA",INDEX(Dallas_Ft_Worth_Arlington[],MATCH(D32,Dallas_Ft_Worth_Arlington[Category],0),4)*W32,IF($N$8="Houston-The Woodlands-Sugar Land MSA",INDEX(Houston_Woodlands_Sugar[],MATCH(D32,Houston_Woodlands_Sugar[Category],0),4)*W32,IF($N$8="San Antonio-New Braunfels MSA",INDEX(San_Antonio[],MATCH(D32,San_Antonio[Category],0),4)*W32,"")))),"")</f>
        <v/>
      </c>
      <c r="U32" s="271" t="str">
        <f>IFERROR(IF($N$8="Texas",IF(SUM(J32,N32,R32)&lt;=INDEX(Texas[],MATCH(D32,Texas[Category],0),4)*W32,"Yes","No"),IF($N$8="Dallas-Fort Worth-Arlington MSA",IF(SUM(J32,N32,R32)&lt;=INDEX(Dallas_Ft_Worth_Arlington[],MATCH(D32,Dallas_Ft_Worth_Arlington[Category],0),4)*W32,"Yes","No"),IF($N$8="Houston-The Woodlands-Sugar Land MSA",IF(SUM(J32,N32,R32)&lt;=INDEX(Houston_Woodlands_Sugar[],MATCH(D32,Houston_Woodlands_Sugar[Category],0),4)*W32,"Yes","No"),IF($N$8="San Antonio-New Braunfels MSA",IF(SUM(J32,N32,R32)&lt;=INDEX(San_Antonio[],MATCH(D32,San_Antonio[Category],0),4)*W32,"Yes","No"),"")))),"")</f>
        <v/>
      </c>
      <c r="V32" s="98"/>
      <c r="W32" s="98">
        <f t="shared" si="2"/>
        <v>0</v>
      </c>
      <c r="X32" s="270">
        <f>(SUM(J32,N32,R32)*'State Data'!$O$26)</f>
        <v>0</v>
      </c>
      <c r="Y32" s="98"/>
    </row>
    <row r="33" spans="2:25" ht="18.75" customHeight="1" thickBot="1" x14ac:dyDescent="0.35">
      <c r="B33" s="147"/>
      <c r="C33" s="127"/>
      <c r="D33" s="323"/>
      <c r="E33" s="282"/>
      <c r="F33" s="283" t="str">
        <f t="shared" si="3"/>
        <v/>
      </c>
      <c r="G33" s="110"/>
      <c r="H33" s="320"/>
      <c r="I33" s="108"/>
      <c r="J33" s="313"/>
      <c r="K33" s="277"/>
      <c r="L33" s="315"/>
      <c r="M33" s="102"/>
      <c r="N33" s="313"/>
      <c r="O33" s="274"/>
      <c r="P33" s="315"/>
      <c r="Q33" s="102"/>
      <c r="R33" s="313"/>
      <c r="S33" s="98"/>
      <c r="T33" s="100" t="str">
        <f>IFERROR(IF($N$8="Texas",INDEX(Texas[],MATCH(D33,Texas[Category],0),4)*W33,IF($N$8="Dallas-Fort Worth-Arlington MSA",INDEX(Dallas_Ft_Worth_Arlington[],MATCH(D33,Dallas_Ft_Worth_Arlington[Category],0),4)*W33,IF($N$8="Houston-The Woodlands-Sugar Land MSA",INDEX(Houston_Woodlands_Sugar[],MATCH(D33,Houston_Woodlands_Sugar[Category],0),4)*W33,IF($N$8="San Antonio-New Braunfels MSA",INDEX(San_Antonio[],MATCH(D33,San_Antonio[Category],0),4)*W33,"")))),"")</f>
        <v/>
      </c>
      <c r="U33" s="271" t="str">
        <f>IFERROR(IF($N$8="Texas",IF(SUM(J33,N33,R33)&lt;=INDEX(Texas[],MATCH(D33,Texas[Category],0),4)*W33,"Yes","No"),IF($N$8="Dallas-Fort Worth-Arlington MSA",IF(SUM(J33,N33,R33)&lt;=INDEX(Dallas_Ft_Worth_Arlington[],MATCH(D33,Dallas_Ft_Worth_Arlington[Category],0),4)*W33,"Yes","No"),IF($N$8="Houston-The Woodlands-Sugar Land MSA",IF(SUM(J33,N33,R33)&lt;=INDEX(Houston_Woodlands_Sugar[],MATCH(D33,Houston_Woodlands_Sugar[Category],0),4)*W33,"Yes","No"),IF($N$8="San Antonio-New Braunfels MSA",IF(SUM(J33,N33,R33)&lt;=INDEX(San_Antonio[],MATCH(D33,San_Antonio[Category],0),4)*W33,"Yes","No"),"")))),"")</f>
        <v/>
      </c>
      <c r="V33" s="98"/>
      <c r="W33" s="98">
        <f t="shared" si="2"/>
        <v>0</v>
      </c>
      <c r="X33" s="270">
        <f>(SUM(J33,N33,R33)*'State Data'!$O$26)</f>
        <v>0</v>
      </c>
      <c r="Y33" s="98"/>
    </row>
    <row r="34" spans="2:25" ht="18.75" customHeight="1" thickBot="1" x14ac:dyDescent="0.35">
      <c r="B34" s="147"/>
      <c r="C34" s="127"/>
      <c r="D34" s="323"/>
      <c r="E34" s="282"/>
      <c r="F34" s="283" t="str">
        <f t="shared" si="3"/>
        <v/>
      </c>
      <c r="G34" s="110"/>
      <c r="H34" s="320"/>
      <c r="I34" s="108"/>
      <c r="J34" s="313"/>
      <c r="K34" s="277"/>
      <c r="L34" s="315"/>
      <c r="M34" s="102"/>
      <c r="N34" s="313"/>
      <c r="O34" s="274"/>
      <c r="P34" s="315"/>
      <c r="Q34" s="102"/>
      <c r="R34" s="313"/>
      <c r="S34" s="98"/>
      <c r="T34" s="100" t="str">
        <f>IFERROR(IF($N$8="Texas",INDEX(Texas[],MATCH(D34,Texas[Category],0),4)*W34,IF($N$8="Dallas-Fort Worth-Arlington MSA",INDEX(Dallas_Ft_Worth_Arlington[],MATCH(D34,Dallas_Ft_Worth_Arlington[Category],0),4)*W34,IF($N$8="Houston-The Woodlands-Sugar Land MSA",INDEX(Houston_Woodlands_Sugar[],MATCH(D34,Houston_Woodlands_Sugar[Category],0),4)*W34,IF($N$8="San Antonio-New Braunfels MSA",INDEX(San_Antonio[],MATCH(D34,San_Antonio[Category],0),4)*W34,"")))),"")</f>
        <v/>
      </c>
      <c r="U34" s="271" t="str">
        <f>IFERROR(IF($N$8="Texas",IF(SUM(J34,N34,R34)&lt;=INDEX(Texas[],MATCH(D34,Texas[Category],0),4)*W34,"Yes","No"),IF($N$8="Dallas-Fort Worth-Arlington MSA",IF(SUM(J34,N34,R34)&lt;=INDEX(Dallas_Ft_Worth_Arlington[],MATCH(D34,Dallas_Ft_Worth_Arlington[Category],0),4)*W34,"Yes","No"),IF($N$8="Houston-The Woodlands-Sugar Land MSA",IF(SUM(J34,N34,R34)&lt;=INDEX(Houston_Woodlands_Sugar[],MATCH(D34,Houston_Woodlands_Sugar[Category],0),4)*W34,"Yes","No"),IF($N$8="San Antonio-New Braunfels MSA",IF(SUM(J34,N34,R34)&lt;=INDEX(San_Antonio[],MATCH(D34,San_Antonio[Category],0),4)*W34,"Yes","No"),"")))),"")</f>
        <v/>
      </c>
      <c r="V34" s="98"/>
      <c r="W34" s="98">
        <f t="shared" si="2"/>
        <v>0</v>
      </c>
      <c r="X34" s="270">
        <f>(SUM(J34,N34,R34)*'State Data'!$O$26)</f>
        <v>0</v>
      </c>
      <c r="Y34" s="98"/>
    </row>
    <row r="35" spans="2:25" ht="18.75" customHeight="1" thickBot="1" x14ac:dyDescent="0.35">
      <c r="B35" s="147"/>
      <c r="C35" s="127"/>
      <c r="D35" s="323"/>
      <c r="E35" s="282"/>
      <c r="F35" s="283" t="str">
        <f t="shared" si="3"/>
        <v/>
      </c>
      <c r="G35" s="110"/>
      <c r="H35" s="320"/>
      <c r="I35" s="108"/>
      <c r="J35" s="313"/>
      <c r="K35" s="277"/>
      <c r="L35" s="315"/>
      <c r="M35" s="102"/>
      <c r="N35" s="313"/>
      <c r="O35" s="274"/>
      <c r="P35" s="315"/>
      <c r="Q35" s="102"/>
      <c r="R35" s="313"/>
      <c r="S35" s="98"/>
      <c r="T35" s="100" t="str">
        <f>IFERROR(IF($N$8="Texas",INDEX(Texas[],MATCH(D35,Texas[Category],0),4)*W35,IF($N$8="Dallas-Fort Worth-Arlington MSA",INDEX(Dallas_Ft_Worth_Arlington[],MATCH(D35,Dallas_Ft_Worth_Arlington[Category],0),4)*W35,IF($N$8="Houston-The Woodlands-Sugar Land MSA",INDEX(Houston_Woodlands_Sugar[],MATCH(D35,Houston_Woodlands_Sugar[Category],0),4)*W35,IF($N$8="San Antonio-New Braunfels MSA",INDEX(San_Antonio[],MATCH(D35,San_Antonio[Category],0),4)*W35,"")))),"")</f>
        <v/>
      </c>
      <c r="U35" s="271" t="str">
        <f>IFERROR(IF($N$8="Texas",IF(SUM(J35,N35,R35)&lt;=INDEX(Texas[],MATCH(D35,Texas[Category],0),4)*W35,"Yes","No"),IF($N$8="Dallas-Fort Worth-Arlington MSA",IF(SUM(J35,N35,R35)&lt;=INDEX(Dallas_Ft_Worth_Arlington[],MATCH(D35,Dallas_Ft_Worth_Arlington[Category],0),4)*W35,"Yes","No"),IF($N$8="Houston-The Woodlands-Sugar Land MSA",IF(SUM(J35,N35,R35)&lt;=INDEX(Houston_Woodlands_Sugar[],MATCH(D35,Houston_Woodlands_Sugar[Category],0),4)*W35,"Yes","No"),IF($N$8="San Antonio-New Braunfels MSA",IF(SUM(J35,N35,R35)&lt;=INDEX(San_Antonio[],MATCH(D35,San_Antonio[Category],0),4)*W35,"Yes","No"),"")))),"")</f>
        <v/>
      </c>
      <c r="V35" s="98"/>
      <c r="W35" s="98">
        <f t="shared" si="2"/>
        <v>0</v>
      </c>
      <c r="X35" s="270">
        <f>(SUM(J35,N35,R35)*'State Data'!$O$26)</f>
        <v>0</v>
      </c>
      <c r="Y35" s="98"/>
    </row>
    <row r="36" spans="2:25" ht="18.75" customHeight="1" thickBot="1" x14ac:dyDescent="0.35">
      <c r="B36" s="147"/>
      <c r="C36" s="127"/>
      <c r="D36" s="323"/>
      <c r="E36" s="282"/>
      <c r="F36" s="283" t="str">
        <f t="shared" si="3"/>
        <v/>
      </c>
      <c r="G36" s="110"/>
      <c r="H36" s="320"/>
      <c r="I36" s="108"/>
      <c r="J36" s="313"/>
      <c r="K36" s="277"/>
      <c r="L36" s="315"/>
      <c r="M36" s="102"/>
      <c r="N36" s="313"/>
      <c r="O36" s="274"/>
      <c r="P36" s="315"/>
      <c r="Q36" s="102"/>
      <c r="R36" s="313"/>
      <c r="S36" s="147"/>
      <c r="T36" s="100" t="str">
        <f>IFERROR(IF($N$8="Texas",INDEX(Texas[],MATCH(D36,Texas[Category],0),4)*W36,IF($N$8="Dallas-Fort Worth-Arlington MSA",INDEX(Dallas_Ft_Worth_Arlington[],MATCH(D36,Dallas_Ft_Worth_Arlington[Category],0),4)*W36,IF($N$8="Houston-The Woodlands-Sugar Land MSA",INDEX(Houston_Woodlands_Sugar[],MATCH(D36,Houston_Woodlands_Sugar[Category],0),4)*W36,IF($N$8="San Antonio-New Braunfels MSA",INDEX(San_Antonio[],MATCH(D36,San_Antonio[Category],0),4)*W36,"")))),"")</f>
        <v/>
      </c>
      <c r="U36" s="271" t="str">
        <f>IFERROR(IF($N$8="Texas",IF(SUM(J36,N36,R36)&lt;=INDEX(Texas[],MATCH(D36,Texas[Category],0),4)*W36,"Yes","No"),IF($N$8="Dallas-Fort Worth-Arlington MSA",IF(SUM(J36,N36,R36)&lt;=INDEX(Dallas_Ft_Worth_Arlington[],MATCH(D36,Dallas_Ft_Worth_Arlington[Category],0),4)*W36,"Yes","No"),IF($N$8="Houston-The Woodlands-Sugar Land MSA",IF(SUM(J36,N36,R36)&lt;=INDEX(Houston_Woodlands_Sugar[],MATCH(D36,Houston_Woodlands_Sugar[Category],0),4)*W36,"Yes","No"),IF($N$8="San Antonio-New Braunfels MSA",IF(SUM(J36,N36,R36)&lt;=INDEX(San_Antonio[],MATCH(D36,San_Antonio[Category],0),4)*W36,"Yes","No"),"")))),"")</f>
        <v/>
      </c>
      <c r="V36" s="98"/>
      <c r="W36" s="98">
        <f t="shared" si="2"/>
        <v>0</v>
      </c>
      <c r="X36" s="270">
        <f>(SUM(J36,N36,R36)*'State Data'!$O$26)</f>
        <v>0</v>
      </c>
      <c r="Y36" s="98"/>
    </row>
    <row r="37" spans="2:25" ht="18.75" customHeight="1" thickBot="1" x14ac:dyDescent="0.35">
      <c r="B37" s="147"/>
      <c r="C37" s="127"/>
      <c r="D37" s="323"/>
      <c r="E37" s="282"/>
      <c r="F37" s="283" t="str">
        <f t="shared" si="3"/>
        <v/>
      </c>
      <c r="G37" s="110"/>
      <c r="H37" s="320"/>
      <c r="I37" s="108"/>
      <c r="J37" s="313"/>
      <c r="K37" s="277"/>
      <c r="L37" s="315"/>
      <c r="M37" s="102"/>
      <c r="N37" s="313"/>
      <c r="O37" s="274"/>
      <c r="P37" s="315"/>
      <c r="Q37" s="102"/>
      <c r="R37" s="313"/>
      <c r="S37" s="147"/>
      <c r="T37" s="100" t="str">
        <f>IFERROR(IF($N$8="Texas",INDEX(Texas[],MATCH(D37,Texas[Category],0),4)*W37,IF($N$8="Dallas-Fort Worth-Arlington MSA",INDEX(Dallas_Ft_Worth_Arlington[],MATCH(D37,Dallas_Ft_Worth_Arlington[Category],0),4)*W37,IF($N$8="Houston-The Woodlands-Sugar Land MSA",INDEX(Houston_Woodlands_Sugar[],MATCH(D37,Houston_Woodlands_Sugar[Category],0),4)*W37,IF($N$8="San Antonio-New Braunfels MSA",INDEX(San_Antonio[],MATCH(D37,San_Antonio[Category],0),4)*W37,"")))),"")</f>
        <v/>
      </c>
      <c r="U37" s="271" t="str">
        <f>IFERROR(IF($N$8="Texas",IF(SUM(J37,N37,R37)&lt;=INDEX(Texas[],MATCH(D37,Texas[Category],0),4)*W37,"Yes","No"),IF($N$8="Dallas-Fort Worth-Arlington MSA",IF(SUM(J37,N37,R37)&lt;=INDEX(Dallas_Ft_Worth_Arlington[],MATCH(D37,Dallas_Ft_Worth_Arlington[Category],0),4)*W37,"Yes","No"),IF($N$8="Houston-The Woodlands-Sugar Land MSA",IF(SUM(J37,N37,R37)&lt;=INDEX(Houston_Woodlands_Sugar[],MATCH(D37,Houston_Woodlands_Sugar[Category],0),4)*W37,"Yes","No"),IF($N$8="San Antonio-New Braunfels MSA",IF(SUM(J37,N37,R37)&lt;=INDEX(San_Antonio[],MATCH(D37,San_Antonio[Category],0),4)*W37,"Yes","No"),"")))),"")</f>
        <v/>
      </c>
      <c r="V37" s="98"/>
      <c r="W37" s="98">
        <f t="shared" si="2"/>
        <v>0</v>
      </c>
      <c r="X37" s="270">
        <f>(SUM(J37,N37,R37)*'State Data'!$O$26)</f>
        <v>0</v>
      </c>
      <c r="Y37" s="98"/>
    </row>
    <row r="38" spans="2:25" ht="18.75" customHeight="1" thickBot="1" x14ac:dyDescent="0.35">
      <c r="B38" s="147"/>
      <c r="C38" s="127"/>
      <c r="D38" s="323"/>
      <c r="E38" s="282"/>
      <c r="F38" s="283" t="str">
        <f t="shared" si="3"/>
        <v/>
      </c>
      <c r="G38" s="110"/>
      <c r="H38" s="320"/>
      <c r="I38" s="108"/>
      <c r="J38" s="313"/>
      <c r="K38" s="277"/>
      <c r="L38" s="315"/>
      <c r="M38" s="102"/>
      <c r="N38" s="313"/>
      <c r="O38" s="274"/>
      <c r="P38" s="315"/>
      <c r="Q38" s="102"/>
      <c r="R38" s="313"/>
      <c r="S38" s="147"/>
      <c r="T38" s="100" t="str">
        <f>IFERROR(IF($N$8="Texas",INDEX(Texas[],MATCH(D38,Texas[Category],0),4)*W38,IF($N$8="Dallas-Fort Worth-Arlington MSA",INDEX(Dallas_Ft_Worth_Arlington[],MATCH(D38,Dallas_Ft_Worth_Arlington[Category],0),4)*W38,IF($N$8="Houston-The Woodlands-Sugar Land MSA",INDEX(Houston_Woodlands_Sugar[],MATCH(D38,Houston_Woodlands_Sugar[Category],0),4)*W38,IF($N$8="San Antonio-New Braunfels MSA",INDEX(San_Antonio[],MATCH(D38,San_Antonio[Category],0),4)*W38,"")))),"")</f>
        <v/>
      </c>
      <c r="U38" s="271" t="str">
        <f>IFERROR(IF($N$8="Texas",IF(SUM(J38,N38,R38)&lt;=INDEX(Texas[],MATCH(D38,Texas[Category],0),4)*W38,"Yes","No"),IF($N$8="Dallas-Fort Worth-Arlington MSA",IF(SUM(J38,N38,R38)&lt;=INDEX(Dallas_Ft_Worth_Arlington[],MATCH(D38,Dallas_Ft_Worth_Arlington[Category],0),4)*W38,"Yes","No"),IF($N$8="Houston-The Woodlands-Sugar Land MSA",IF(SUM(J38,N38,R38)&lt;=INDEX(Houston_Woodlands_Sugar[],MATCH(D38,Houston_Woodlands_Sugar[Category],0),4)*W38,"Yes","No"),IF($N$8="San Antonio-New Braunfels MSA",IF(SUM(J38,N38,R38)&lt;=INDEX(San_Antonio[],MATCH(D38,San_Antonio[Category],0),4)*W38,"Yes","No"),"")))),"")</f>
        <v/>
      </c>
      <c r="V38" s="98"/>
      <c r="W38" s="98">
        <f t="shared" si="2"/>
        <v>0</v>
      </c>
      <c r="X38" s="270">
        <f>(SUM(J38,N38,R38)*'State Data'!$O$26)</f>
        <v>0</v>
      </c>
      <c r="Y38" s="98"/>
    </row>
    <row r="39" spans="2:25" ht="18.75" customHeight="1" thickBot="1" x14ac:dyDescent="0.35">
      <c r="B39" s="147"/>
      <c r="C39" s="127"/>
      <c r="D39" s="323"/>
      <c r="E39" s="282"/>
      <c r="F39" s="283" t="str">
        <f t="shared" si="3"/>
        <v/>
      </c>
      <c r="G39" s="110"/>
      <c r="H39" s="320"/>
      <c r="I39" s="108"/>
      <c r="J39" s="313"/>
      <c r="K39" s="277"/>
      <c r="L39" s="315"/>
      <c r="M39" s="102"/>
      <c r="N39" s="313"/>
      <c r="O39" s="274"/>
      <c r="P39" s="315"/>
      <c r="Q39" s="102"/>
      <c r="R39" s="313"/>
      <c r="S39" s="147"/>
      <c r="T39" s="100" t="str">
        <f>IFERROR(IF($N$8="Texas",INDEX(Texas[],MATCH(D39,Texas[Category],0),4)*W39,IF($N$8="Dallas-Fort Worth-Arlington MSA",INDEX(Dallas_Ft_Worth_Arlington[],MATCH(D39,Dallas_Ft_Worth_Arlington[Category],0),4)*W39,IF($N$8="Houston-The Woodlands-Sugar Land MSA",INDEX(Houston_Woodlands_Sugar[],MATCH(D39,Houston_Woodlands_Sugar[Category],0),4)*W39,IF($N$8="San Antonio-New Braunfels MSA",INDEX(San_Antonio[],MATCH(D39,San_Antonio[Category],0),4)*W39,"")))),"")</f>
        <v/>
      </c>
      <c r="U39" s="271" t="str">
        <f>IFERROR(IF($N$8="Texas",IF(SUM(J39,N39,R39)&lt;=INDEX(Texas[],MATCH(D39,Texas[Category],0),4)*W39,"Yes","No"),IF($N$8="Dallas-Fort Worth-Arlington MSA",IF(SUM(J39,N39,R39)&lt;=INDEX(Dallas_Ft_Worth_Arlington[],MATCH(D39,Dallas_Ft_Worth_Arlington[Category],0),4)*W39,"Yes","No"),IF($N$8="Houston-The Woodlands-Sugar Land MSA",IF(SUM(J39,N39,R39)&lt;=INDEX(Houston_Woodlands_Sugar[],MATCH(D39,Houston_Woodlands_Sugar[Category],0),4)*W39,"Yes","No"),IF($N$8="San Antonio-New Braunfels MSA",IF(SUM(J39,N39,R39)&lt;=INDEX(San_Antonio[],MATCH(D39,San_Antonio[Category],0),4)*W39,"Yes","No"),"")))),"")</f>
        <v/>
      </c>
      <c r="V39" s="98"/>
      <c r="W39" s="98">
        <f t="shared" si="2"/>
        <v>0</v>
      </c>
      <c r="X39" s="270">
        <f>(SUM(J39,N39,R39)*'State Data'!$O$26)</f>
        <v>0</v>
      </c>
      <c r="Y39" s="98"/>
    </row>
    <row r="40" spans="2:25" ht="18.75" customHeight="1" thickBot="1" x14ac:dyDescent="0.35">
      <c r="B40" s="147"/>
      <c r="C40" s="127"/>
      <c r="D40" s="324"/>
      <c r="E40" s="284"/>
      <c r="F40" s="285" t="str">
        <f t="shared" si="3"/>
        <v/>
      </c>
      <c r="G40" s="286"/>
      <c r="H40" s="321"/>
      <c r="I40" s="279"/>
      <c r="J40" s="317"/>
      <c r="K40" s="278"/>
      <c r="L40" s="316"/>
      <c r="M40" s="272"/>
      <c r="N40" s="317"/>
      <c r="O40" s="275"/>
      <c r="P40" s="316"/>
      <c r="Q40" s="272"/>
      <c r="R40" s="313"/>
      <c r="S40" s="120"/>
      <c r="T40" s="100" t="str">
        <f>IFERROR(IF($N$8="Texas",INDEX(Texas[],MATCH(D40,Texas[Category],0),4)*W40,IF($N$8="Dallas-Fort Worth-Arlington MSA",INDEX(Dallas_Ft_Worth_Arlington[],MATCH(D40,Dallas_Ft_Worth_Arlington[Category],0),4)*W40,IF($N$8="Houston-The Woodlands-Sugar Land MSA",INDEX(Houston_Woodlands_Sugar[],MATCH(D40,Houston_Woodlands_Sugar[Category],0),4)*W40,IF($N$8="San Antonio-New Braunfels MSA",INDEX(San_Antonio[],MATCH(D40,San_Antonio[Category],0),4)*W40,"")))),"")</f>
        <v/>
      </c>
      <c r="U40" s="271" t="str">
        <f>IFERROR(IF($N$8="Texas",IF(SUM(J40,N40,R40)&lt;=INDEX(Texas[],MATCH(D40,Texas[Category],0),4)*W40,"Yes","No"),IF($N$8="Dallas-Fort Worth-Arlington MSA",IF(SUM(J40,N40,R40)&lt;=INDEX(Dallas_Ft_Worth_Arlington[],MATCH(D40,Dallas_Ft_Worth_Arlington[Category],0),4)*W40,"Yes","No"),IF($N$8="Houston-The Woodlands-Sugar Land MSA",IF(SUM(J40,N40,R40)&lt;=INDEX(Houston_Woodlands_Sugar[],MATCH(D40,Houston_Woodlands_Sugar[Category],0),4)*W40,"Yes","No"),IF($N$8="San Antonio-New Braunfels MSA",IF(SUM(J40,N40,R40)&lt;=INDEX(San_Antonio[],MATCH(D40,San_Antonio[Category],0),4)*W40,"Yes","No"),"")))),"")</f>
        <v/>
      </c>
      <c r="V40" s="98"/>
      <c r="W40" s="98">
        <f t="shared" si="2"/>
        <v>0</v>
      </c>
      <c r="X40" s="270">
        <f>(SUM(J40,N40,R40)*'State Data'!$O$26)</f>
        <v>0</v>
      </c>
      <c r="Y40" s="98"/>
    </row>
    <row r="41" spans="2:25" ht="16.2" thickTop="1" x14ac:dyDescent="0.3">
      <c r="B41" s="147"/>
      <c r="C41" s="146"/>
      <c r="D41" s="147"/>
      <c r="E41" s="147"/>
      <c r="F41" s="147"/>
      <c r="G41" s="147"/>
      <c r="H41" s="147"/>
      <c r="I41" s="117"/>
      <c r="J41" s="147"/>
      <c r="K41" s="147"/>
      <c r="L41" s="147"/>
      <c r="M41" s="117"/>
      <c r="N41" s="147"/>
      <c r="O41" s="147"/>
      <c r="P41" s="147"/>
      <c r="Q41" s="117"/>
      <c r="R41" s="147"/>
      <c r="S41" s="120"/>
      <c r="T41" s="120"/>
      <c r="U41" s="147"/>
      <c r="V41" s="98"/>
      <c r="W41" s="98"/>
      <c r="X41" s="98"/>
      <c r="Y41" s="98"/>
    </row>
  </sheetData>
  <sheetProtection algorithmName="SHA-512" hashValue="R1ya2YAQhCPOJhLwomo5jPUk1v4jaN1c+wW1tLRX/I2U5bb9qUG6XkEjRlXeqQPOe201ugAQkSWyDGXCKgvCmA==" saltValue="VcTCGBBynfyhIT8GEC+DZw==" spinCount="100000" sheet="1" objects="1" scenarios="1"/>
  <protectedRanges>
    <protectedRange sqref="D7:D11" name="CEInfo" securityDescriptor="O:WDG:WDD:(A;;CC;;;WD)"/>
    <protectedRange sqref="J12" name="CCCBudget" securityDescriptor="O:WDG:WDD:(A;;CC;;;WD)"/>
    <protectedRange sqref="N12" name="ADCBudget" securityDescriptor="O:WDG:WDD:(A;;CC;;;WD)"/>
    <protectedRange sqref="R12" name="DCHBudget" securityDescriptor="O:WDG:WDD:(A;;CC;;;WD)"/>
    <protectedRange sqref="D15:D40" name="PersonnelRoles" securityDescriptor="O:WDG:WDD:(A;;CC;;;WD)"/>
    <protectedRange sqref="H15:H40" name="CCCProgramHours" securityDescriptor="O:WDG:WDD:(A;;CC;;;WD)"/>
    <protectedRange sqref="J15:J40" name="CCCYearlySalary" securityDescriptor="O:WDG:WDD:(A;;CC;;;WD)"/>
    <protectedRange sqref="L15:L40" name="ADCProgramHours" securityDescriptor="O:WDG:WDD:(A;;CC;;;WD)"/>
    <protectedRange sqref="N15:N40" name="ADCYearlySalary" securityDescriptor="O:WDG:WDD:(A;;CC;;;WD)"/>
    <protectedRange sqref="P15:P40" name="DCHProgramHours" securityDescriptor="O:WDG:WDD:(A;;CC;;;WD)"/>
    <protectedRange sqref="R15:R40" name="DCHYearlySalary" securityDescriptor="O:WDG:WDD:(A;;CC;;;WD)"/>
  </protectedRanges>
  <mergeCells count="4">
    <mergeCell ref="N8:U8"/>
    <mergeCell ref="N7:U7"/>
    <mergeCell ref="J10:R10"/>
    <mergeCell ref="T13:T14"/>
  </mergeCells>
  <phoneticPr fontId="3" type="noConversion"/>
  <conditionalFormatting sqref="R12">
    <cfRule type="cellIs" dxfId="12" priority="3" operator="equal">
      <formula>"Yes"</formula>
    </cfRule>
    <cfRule type="cellIs" dxfId="11" priority="4" operator="equal">
      <formula>"No"</formula>
    </cfRule>
  </conditionalFormatting>
  <conditionalFormatting sqref="T15:U40">
    <cfRule type="containsText" dxfId="10" priority="1" operator="containsText" text="Yes">
      <formula>NOT(ISERROR(SEARCH("Yes",T15)))</formula>
    </cfRule>
    <cfRule type="containsText" dxfId="9" priority="2" operator="containsText" text="No">
      <formula>NOT(ISERROR(SEARCH("No",T15)))</formula>
    </cfRule>
  </conditionalFormatting>
  <dataValidations count="6">
    <dataValidation type="whole" allowBlank="1" showInputMessage="1" showErrorMessage="1" error="Enter a number between 1 and the total number of records." sqref="B2" xr:uid="{00000000-0002-0000-0100-000000000000}">
      <formula1>1</formula1>
      <formula2>D2</formula2>
    </dataValidation>
    <dataValidation operator="greaterThanOrEqual" allowBlank="1" showInputMessage="1" showErrorMessage="1" sqref="D7:D8" xr:uid="{00000000-0002-0000-0100-000001000000}"/>
    <dataValidation type="list" allowBlank="1" showInputMessage="1" showErrorMessage="1" sqref="D9" xr:uid="{00000000-0002-0000-0100-000002000000}">
      <formula1>TXCOUNTIES</formula1>
    </dataValidation>
    <dataValidation allowBlank="1" showInputMessage="1" showErrorMessage="1" promptTitle="Program Salary" prompt="Input the salary charged to the Nonprofit food service program. " sqref="Q15:R15 M15:O15 J15:K15" xr:uid="{00000000-0002-0000-0100-000003000000}"/>
    <dataValidation allowBlank="1" showInputMessage="1" showErrorMessage="1" promptTitle="Program Hours" prompt="Input daily hours worked on program activities" sqref="P15 L15 H15" xr:uid="{00000000-0002-0000-0100-000004000000}"/>
    <dataValidation allowBlank="1" showInputMessage="1" showErrorMessage="1" promptTitle="Program reimbursments" prompt="Enter projected program reimbursment amount" sqref="J12 N12 R12" xr:uid="{00000000-0002-0000-0100-000005000000}"/>
  </dataValidations>
  <pageMargins left="0.25" right="0.25" top="0.75" bottom="0.75" header="0.3" footer="0.3"/>
  <pageSetup scale="57" orientation="landscape" r:id="rId1"/>
  <headerFooter alignWithMargins="0">
    <oddFooter>&amp;LDeveloped by Contextures Inc.&amp;Cwww.contextures.com</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PartsData!$C$2:$C$1048576</xm:f>
          </x14:formula1>
          <xm:sqref>D5</xm:sqref>
        </x14:dataValidation>
        <x14:dataValidation type="list" allowBlank="1" showInputMessage="1" showErrorMessage="1" xr:uid="{00000000-0002-0000-0100-000006000000}">
          <x14:formula1>
            <xm:f>LookupLists!$D$2:$D$7</xm:f>
          </x14:formula1>
          <xm:sqref>D16:D40</xm:sqref>
        </x14:dataValidation>
        <x14:dataValidation type="list" allowBlank="1" showInputMessage="1" showErrorMessage="1" promptTitle="Personnel" prompt="Using dropdown, select personnel Categorical role" xr:uid="{00000000-0002-0000-0100-000007000000}">
          <x14:formula1>
            <xm:f>LookupLists!$D$2:$D$7</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00B050"/>
  </sheetPr>
  <dimension ref="A1:Q41"/>
  <sheetViews>
    <sheetView topLeftCell="A6" zoomScaleNormal="100" workbookViewId="0">
      <selection activeCell="J4" sqref="J4"/>
    </sheetView>
  </sheetViews>
  <sheetFormatPr defaultColWidth="13.77734375" defaultRowHeight="15.6" x14ac:dyDescent="0.3"/>
  <cols>
    <col min="1" max="1" width="1.77734375" style="70" customWidth="1"/>
    <col min="2" max="2" width="21.109375" style="70" customWidth="1"/>
    <col min="3" max="3" width="14" style="70" bestFit="1" customWidth="1"/>
    <col min="4" max="5" width="16.77734375" style="70" bestFit="1" customWidth="1"/>
    <col min="6" max="6" width="16" style="70" customWidth="1"/>
    <col min="7" max="7" width="9" style="70" bestFit="1" customWidth="1"/>
    <col min="8" max="8" width="16.77734375" style="70" bestFit="1" customWidth="1"/>
    <col min="9" max="9" width="15.77734375" style="70" bestFit="1" customWidth="1"/>
    <col min="10" max="10" width="20.5546875" style="70" bestFit="1" customWidth="1"/>
    <col min="11" max="11" width="16.77734375" style="70" bestFit="1" customWidth="1"/>
    <col min="12" max="12" width="20.5546875" style="70" bestFit="1" customWidth="1"/>
    <col min="13" max="13" width="16.77734375" style="70" bestFit="1" customWidth="1"/>
    <col min="14" max="14" width="21.21875" style="70" bestFit="1" customWidth="1"/>
    <col min="15" max="15" width="22.77734375" style="70" hidden="1" customWidth="1"/>
    <col min="16" max="16" width="26.21875" style="70" customWidth="1"/>
    <col min="17" max="17" width="1.77734375" style="70" customWidth="1"/>
    <col min="18" max="16384" width="13.77734375" style="70"/>
  </cols>
  <sheetData>
    <row r="1" spans="1:17" ht="16.2" thickBot="1" x14ac:dyDescent="0.35"/>
    <row r="2" spans="1:17" ht="16.2" thickTop="1" x14ac:dyDescent="0.3">
      <c r="A2" s="253"/>
      <c r="B2" s="373"/>
      <c r="C2" s="374"/>
      <c r="D2" s="374"/>
      <c r="E2" s="251"/>
      <c r="F2" s="251"/>
      <c r="G2" s="251"/>
      <c r="H2" s="251"/>
      <c r="I2" s="251"/>
      <c r="J2" s="251"/>
      <c r="K2" s="251"/>
      <c r="L2" s="251"/>
      <c r="M2" s="251"/>
      <c r="N2" s="251"/>
      <c r="O2" s="251"/>
      <c r="P2" s="251"/>
      <c r="Q2" s="375"/>
    </row>
    <row r="3" spans="1:17" x14ac:dyDescent="0.3">
      <c r="A3" s="219"/>
      <c r="B3" s="376"/>
      <c r="C3" s="364"/>
      <c r="D3" s="377"/>
      <c r="E3" s="221"/>
      <c r="F3" s="221"/>
      <c r="G3" s="221"/>
      <c r="H3" s="221"/>
      <c r="I3" s="221"/>
      <c r="J3" s="221"/>
      <c r="K3" s="221"/>
      <c r="L3" s="221"/>
      <c r="M3" s="221"/>
      <c r="N3" s="221"/>
      <c r="O3" s="221"/>
      <c r="P3" s="221"/>
      <c r="Q3" s="328"/>
    </row>
    <row r="4" spans="1:17" ht="16.2" thickBot="1" x14ac:dyDescent="0.35">
      <c r="A4" s="219"/>
      <c r="B4" s="221"/>
      <c r="C4" s="221"/>
      <c r="D4" s="221"/>
      <c r="E4" s="221"/>
      <c r="F4" s="221"/>
      <c r="G4" s="221"/>
      <c r="H4" s="221"/>
      <c r="I4" s="221"/>
      <c r="J4" s="221"/>
      <c r="K4" s="221"/>
      <c r="L4" s="221"/>
      <c r="M4" s="221"/>
      <c r="N4" s="221"/>
      <c r="O4" s="221"/>
      <c r="P4" s="221"/>
      <c r="Q4" s="378">
        <v>1</v>
      </c>
    </row>
    <row r="5" spans="1:17" ht="18.600000000000001" thickTop="1" thickBot="1" x14ac:dyDescent="0.35">
      <c r="A5" s="219"/>
      <c r="B5" s="439" t="s">
        <v>807</v>
      </c>
      <c r="C5" s="439"/>
      <c r="D5" s="439"/>
      <c r="E5" s="439"/>
      <c r="F5" s="439"/>
      <c r="G5" s="439"/>
      <c r="H5" s="439"/>
      <c r="I5" s="439"/>
      <c r="J5" s="440"/>
      <c r="K5" s="379"/>
      <c r="L5" s="482"/>
      <c r="M5" s="482"/>
      <c r="N5" s="482"/>
      <c r="O5" s="482"/>
      <c r="P5" s="482"/>
      <c r="Q5" s="380"/>
    </row>
    <row r="6" spans="1:17" ht="19.05" customHeight="1" thickTop="1" x14ac:dyDescent="0.3">
      <c r="A6" s="219"/>
      <c r="B6" s="246"/>
      <c r="C6" s="247"/>
      <c r="D6" s="247"/>
      <c r="E6" s="247"/>
      <c r="F6" s="247"/>
      <c r="G6" s="247"/>
      <c r="H6" s="247"/>
      <c r="I6" s="247"/>
      <c r="J6" s="248"/>
      <c r="K6" s="367"/>
      <c r="L6" s="368"/>
      <c r="M6" s="368"/>
      <c r="N6" s="368"/>
      <c r="O6" s="368"/>
      <c r="P6" s="368"/>
      <c r="Q6" s="369"/>
    </row>
    <row r="7" spans="1:17" ht="19.05" customHeight="1" x14ac:dyDescent="0.3">
      <c r="A7" s="219"/>
      <c r="B7" s="426" t="str">
        <f>IF(Input!$D$8=0,"",Input!$D$8)</f>
        <v/>
      </c>
      <c r="C7" s="488"/>
      <c r="D7" s="488"/>
      <c r="E7" s="488"/>
      <c r="F7" s="488"/>
      <c r="G7" s="488"/>
      <c r="H7" s="488"/>
      <c r="I7" s="488"/>
      <c r="J7" s="489"/>
      <c r="K7" s="351"/>
      <c r="L7" s="370"/>
      <c r="M7" s="221"/>
      <c r="N7" s="371"/>
      <c r="O7" s="371"/>
      <c r="P7" s="221"/>
      <c r="Q7" s="372"/>
    </row>
    <row r="8" spans="1:17" ht="19.05" customHeight="1" thickBot="1" x14ac:dyDescent="0.35">
      <c r="A8" s="219"/>
      <c r="B8" s="249"/>
      <c r="C8" s="249"/>
      <c r="D8" s="249"/>
      <c r="E8" s="249"/>
      <c r="F8" s="249"/>
      <c r="G8" s="249"/>
      <c r="H8" s="249"/>
      <c r="I8" s="249"/>
      <c r="J8" s="250"/>
      <c r="K8" s="365"/>
      <c r="L8" s="366"/>
      <c r="M8" s="363"/>
      <c r="N8" s="366"/>
      <c r="O8" s="366"/>
      <c r="P8" s="221"/>
      <c r="Q8" s="328"/>
    </row>
    <row r="9" spans="1:17" ht="19.05" customHeight="1" thickTop="1" thickBot="1" x14ac:dyDescent="0.35">
      <c r="A9" s="219"/>
      <c r="B9" s="165" t="s">
        <v>27</v>
      </c>
      <c r="C9" s="428" t="str">
        <f>IFERROR(INDEX('Regional Data'!$B$4:$D$257,MATCH(Input!$D$9,'Regional Data'!$C$4:$C$257,0),1),"")</f>
        <v/>
      </c>
      <c r="D9" s="429"/>
      <c r="E9" s="429"/>
      <c r="F9" s="429"/>
      <c r="G9" s="429"/>
      <c r="H9" s="429"/>
      <c r="I9" s="169" t="s">
        <v>16</v>
      </c>
      <c r="J9" s="242" t="str">
        <f>IFERROR(IF(Input!$D$7=0,"",Input!$D$7),"")</f>
        <v/>
      </c>
      <c r="K9" s="365"/>
      <c r="L9" s="366"/>
      <c r="M9" s="363"/>
      <c r="N9" s="366"/>
      <c r="O9" s="366"/>
      <c r="P9" s="221"/>
      <c r="Q9" s="328"/>
    </row>
    <row r="10" spans="1:17" ht="19.05" customHeight="1" thickTop="1" thickBot="1" x14ac:dyDescent="0.35">
      <c r="A10" s="219"/>
      <c r="B10" s="240"/>
      <c r="C10" s="236"/>
      <c r="D10" s="245"/>
      <c r="E10" s="167" t="s">
        <v>41</v>
      </c>
      <c r="F10" s="242" t="str">
        <f>IF(Input!$D$10=0,"",Input!$D$10)</f>
        <v/>
      </c>
      <c r="G10" s="243"/>
      <c r="H10" s="244"/>
      <c r="I10" s="170" t="s">
        <v>42</v>
      </c>
      <c r="J10" s="242" t="str">
        <f>IF(Input!$D$11=0,"",Input!$D$11)</f>
        <v/>
      </c>
      <c r="K10" s="365"/>
      <c r="L10" s="366"/>
      <c r="M10" s="363"/>
      <c r="N10" s="366"/>
      <c r="O10" s="366"/>
      <c r="P10" s="221"/>
      <c r="Q10" s="328"/>
    </row>
    <row r="11" spans="1:17" ht="19.05" customHeight="1" thickTop="1" thickBot="1" x14ac:dyDescent="0.35">
      <c r="A11" s="219"/>
      <c r="B11" s="164" t="s">
        <v>40</v>
      </c>
      <c r="C11" s="240" t="str">
        <f>IF(AND(J14&gt;0,J14&lt;500000),"Small", IF(AND(J14&gt;500000,J14&lt;5000000),"Medium", IF(J14&gt;5000000,"Large","Unknown")))</f>
        <v>Unknown</v>
      </c>
      <c r="D11" s="223"/>
      <c r="E11" s="223"/>
      <c r="F11" s="223"/>
      <c r="G11" s="223"/>
      <c r="H11" s="223"/>
      <c r="I11" s="223"/>
      <c r="J11" s="238"/>
      <c r="K11" s="362"/>
      <c r="L11" s="363"/>
      <c r="M11" s="363"/>
      <c r="N11" s="364"/>
      <c r="O11" s="364"/>
      <c r="P11" s="221"/>
      <c r="Q11" s="328"/>
    </row>
    <row r="12" spans="1:17" ht="33.450000000000003" customHeight="1" thickTop="1" thickBot="1" x14ac:dyDescent="0.35">
      <c r="A12" s="219"/>
      <c r="B12" s="163" t="s">
        <v>795</v>
      </c>
      <c r="C12" s="239" t="str">
        <f>IF(AND($J$14&gt;0,$J$14&lt;100000),"0-99K",IF(AND($J$14&gt;99000,$J$14&lt;300000),"100 - 299K",IF(AND($J$14&gt;=300000,$J$14&lt;1000000),"300 - 999K",IF(AND($J$14&gt;=1000000,$J$14&lt;2500000),"1M - 2.49M",IF($J$14&gt;=2500000,"2.5M +","")))))</f>
        <v/>
      </c>
      <c r="D12" s="166" t="s">
        <v>13</v>
      </c>
      <c r="E12" s="223"/>
      <c r="F12" s="168" t="s">
        <v>14</v>
      </c>
      <c r="G12" s="223"/>
      <c r="H12" s="168" t="s">
        <v>15</v>
      </c>
      <c r="I12" s="223"/>
      <c r="J12" s="171" t="s">
        <v>39</v>
      </c>
      <c r="K12" s="351"/>
      <c r="L12" s="221"/>
      <c r="M12" s="221"/>
      <c r="N12" s="221"/>
      <c r="O12" s="221"/>
      <c r="P12" s="221"/>
      <c r="Q12" s="328"/>
    </row>
    <row r="13" spans="1:17" ht="19.05" customHeight="1" thickTop="1" thickBot="1" x14ac:dyDescent="0.35">
      <c r="A13" s="219"/>
      <c r="B13" s="236"/>
      <c r="C13" s="223"/>
      <c r="D13" s="237"/>
      <c r="E13" s="223"/>
      <c r="F13" s="223"/>
      <c r="G13" s="223"/>
      <c r="H13" s="223"/>
      <c r="I13" s="223"/>
      <c r="J13" s="238"/>
      <c r="K13" s="351"/>
      <c r="L13" s="221"/>
      <c r="M13" s="221"/>
      <c r="N13" s="221"/>
      <c r="O13" s="221"/>
      <c r="P13" s="221"/>
      <c r="Q13" s="328"/>
    </row>
    <row r="14" spans="1:17" ht="19.05" customHeight="1" thickTop="1" x14ac:dyDescent="0.3">
      <c r="A14" s="219"/>
      <c r="B14" s="431" t="s">
        <v>28</v>
      </c>
      <c r="C14" s="432"/>
      <c r="D14" s="232">
        <f>Input!$J$12</f>
        <v>0</v>
      </c>
      <c r="E14" s="233"/>
      <c r="F14" s="232">
        <f>Input!$N$12</f>
        <v>0</v>
      </c>
      <c r="G14" s="234"/>
      <c r="H14" s="232">
        <f>Input!$R$12</f>
        <v>0</v>
      </c>
      <c r="I14" s="230"/>
      <c r="J14" s="235">
        <f>SUM($D$14,$F$14,$H$14)</f>
        <v>0</v>
      </c>
      <c r="K14" s="351"/>
      <c r="L14" s="360"/>
      <c r="M14" s="221"/>
      <c r="N14" s="356"/>
      <c r="O14" s="356"/>
      <c r="P14" s="221"/>
      <c r="Q14" s="361"/>
    </row>
    <row r="15" spans="1:17" ht="19.05" customHeight="1" thickBot="1" x14ac:dyDescent="0.35">
      <c r="A15" s="219"/>
      <c r="B15" s="433" t="s">
        <v>55</v>
      </c>
      <c r="C15" s="434"/>
      <c r="D15" s="228"/>
      <c r="E15" s="229"/>
      <c r="F15" s="229"/>
      <c r="G15" s="229"/>
      <c r="H15" s="221"/>
      <c r="I15" s="230"/>
      <c r="J15" s="231" t="str">
        <f>H19</f>
        <v/>
      </c>
      <c r="K15" s="351"/>
      <c r="L15" s="357"/>
      <c r="M15" s="359"/>
      <c r="N15" s="356"/>
      <c r="O15" s="356"/>
      <c r="P15" s="221"/>
      <c r="Q15" s="328"/>
    </row>
    <row r="16" spans="1:17" ht="19.05" customHeight="1" thickTop="1" x14ac:dyDescent="0.3">
      <c r="A16" s="219"/>
      <c r="B16" s="223"/>
      <c r="C16" s="223"/>
      <c r="D16" s="221"/>
      <c r="E16" s="224"/>
      <c r="F16" s="221"/>
      <c r="G16" s="224"/>
      <c r="H16" s="221"/>
      <c r="I16" s="224"/>
      <c r="J16" s="225"/>
      <c r="K16" s="351"/>
      <c r="L16" s="354"/>
      <c r="M16" s="355"/>
      <c r="N16" s="356"/>
      <c r="O16" s="356"/>
      <c r="P16" s="221"/>
      <c r="Q16" s="328"/>
    </row>
    <row r="17" spans="1:17" ht="19.05" customHeight="1" thickBot="1" x14ac:dyDescent="0.35">
      <c r="A17" s="219"/>
      <c r="B17" s="223"/>
      <c r="C17" s="223"/>
      <c r="D17" s="226"/>
      <c r="E17" s="224"/>
      <c r="F17" s="224"/>
      <c r="G17" s="224"/>
      <c r="H17" s="224"/>
      <c r="I17" s="224"/>
      <c r="J17" s="227"/>
      <c r="K17" s="351"/>
      <c r="L17" s="357"/>
      <c r="M17" s="358"/>
      <c r="N17" s="356"/>
      <c r="O17" s="356"/>
      <c r="P17" s="221"/>
      <c r="Q17" s="328"/>
    </row>
    <row r="18" spans="1:17" ht="19.05" customHeight="1" thickTop="1" x14ac:dyDescent="0.3">
      <c r="A18" s="219"/>
      <c r="B18" s="435" t="s">
        <v>54</v>
      </c>
      <c r="C18" s="436"/>
      <c r="D18" s="220">
        <f>IFERROR(D14*15%,"")</f>
        <v>0</v>
      </c>
      <c r="E18" s="205"/>
      <c r="F18" s="220">
        <f>IFERROR(F14*15%,"")</f>
        <v>0</v>
      </c>
      <c r="G18" s="205"/>
      <c r="H18" s="221"/>
      <c r="I18" s="205"/>
      <c r="J18" s="222">
        <f>SUM(D18,F18)</f>
        <v>0</v>
      </c>
      <c r="K18" s="221"/>
      <c r="L18" s="221"/>
      <c r="M18" s="221"/>
      <c r="N18" s="221"/>
      <c r="O18" s="221"/>
      <c r="P18" s="221"/>
      <c r="Q18" s="328"/>
    </row>
    <row r="19" spans="1:17" ht="19.05" customHeight="1" thickBot="1" x14ac:dyDescent="0.35">
      <c r="A19" s="219"/>
      <c r="B19" s="472" t="s">
        <v>981</v>
      </c>
      <c r="C19" s="473"/>
      <c r="D19" s="205"/>
      <c r="E19" s="205"/>
      <c r="F19" s="205"/>
      <c r="G19" s="205"/>
      <c r="H19" s="206" t="str">
        <f>IFERROR(IF(AND($J$10&gt;0,$J$10&lt;51),($J$10*'State Data'!$T$25)*12,IF(AND($J$10&gt;50,$J$10&lt;201),((50*'State Data'!$T$25)+($J$10-50)*'State Data'!$T$26)*12,IF(AND($J$10&gt;200,$J$10&lt;1001),((50*'State Data'!$T$25)+(150*'State Data'!$T$26)+($J$10-200)*'State Data'!$T$27)*12,IF($J$10&gt;1000,((50*'State Data'!$T$25)+(150*'State Data'!$T$26)+(800*'State Data'!$T$27)+($J$10-1000)*'State Data'!$T$28)*12,"")))),"")</f>
        <v/>
      </c>
      <c r="I19" s="205"/>
      <c r="J19" s="207" t="str">
        <f>J15</f>
        <v/>
      </c>
      <c r="K19" s="221"/>
      <c r="L19" s="221"/>
      <c r="M19" s="221"/>
      <c r="N19" s="221"/>
      <c r="O19" s="221"/>
      <c r="P19" s="221"/>
      <c r="Q19" s="328"/>
    </row>
    <row r="20" spans="1:17" ht="19.05" customHeight="1" thickTop="1" x14ac:dyDescent="0.3">
      <c r="A20" s="219"/>
      <c r="B20" s="420" t="s">
        <v>39</v>
      </c>
      <c r="C20" s="421"/>
      <c r="D20" s="208"/>
      <c r="E20" s="208"/>
      <c r="F20" s="208"/>
      <c r="G20" s="208"/>
      <c r="H20" s="208"/>
      <c r="I20" s="209"/>
      <c r="J20" s="210">
        <f>IFERROR(SUM(D18,F18,J19),"")</f>
        <v>0</v>
      </c>
      <c r="K20" s="221"/>
      <c r="L20" s="221"/>
      <c r="M20" s="221"/>
      <c r="N20" s="221"/>
      <c r="O20" s="221"/>
      <c r="P20" s="221"/>
      <c r="Q20" s="328"/>
    </row>
    <row r="21" spans="1:17" ht="19.05" customHeight="1" x14ac:dyDescent="0.3">
      <c r="A21" s="219"/>
      <c r="B21" s="420"/>
      <c r="C21" s="421"/>
      <c r="D21" s="208"/>
      <c r="E21" s="208"/>
      <c r="F21" s="208"/>
      <c r="G21" s="208"/>
      <c r="H21" s="208"/>
      <c r="I21" s="209"/>
      <c r="J21" s="211"/>
      <c r="K21" s="221"/>
      <c r="L21" s="221"/>
      <c r="M21" s="221"/>
      <c r="N21" s="221"/>
      <c r="O21" s="221"/>
      <c r="P21" s="221"/>
      <c r="Q21" s="328"/>
    </row>
    <row r="22" spans="1:17" ht="19.05" customHeight="1" x14ac:dyDescent="0.3">
      <c r="A22" s="219"/>
      <c r="B22" s="422" t="s">
        <v>1012</v>
      </c>
      <c r="C22" s="423"/>
      <c r="D22" s="212">
        <f>SUM(C30:C35)</f>
        <v>0</v>
      </c>
      <c r="E22" s="205"/>
      <c r="F22" s="212">
        <f>SUM(D30:D35)</f>
        <v>0</v>
      </c>
      <c r="G22" s="205"/>
      <c r="H22" s="212">
        <f>SUM(E30:E35)</f>
        <v>0</v>
      </c>
      <c r="I22" s="205"/>
      <c r="J22" s="213">
        <f>SUM(D22,F22,H22)</f>
        <v>0</v>
      </c>
      <c r="K22" s="221"/>
      <c r="L22" s="221"/>
      <c r="M22" s="221"/>
      <c r="N22" s="221"/>
      <c r="O22" s="221"/>
      <c r="P22" s="221"/>
      <c r="Q22" s="328"/>
    </row>
    <row r="23" spans="1:17" ht="19.05" customHeight="1" x14ac:dyDescent="0.3">
      <c r="A23" s="219"/>
      <c r="B23" s="424" t="s">
        <v>818</v>
      </c>
      <c r="C23" s="425"/>
      <c r="D23" s="214" t="str">
        <f>IFERROR($D$22/$D$18,"")</f>
        <v/>
      </c>
      <c r="E23" s="205"/>
      <c r="F23" s="215" t="str">
        <f>IFERROR($F$22/$F$18,"")</f>
        <v/>
      </c>
      <c r="G23" s="205"/>
      <c r="H23" s="214" t="str">
        <f>IFERROR($H$22/H19,"")</f>
        <v/>
      </c>
      <c r="I23" s="205"/>
      <c r="J23" s="216" t="str">
        <f>IFERROR($J$22/$J$20,"")</f>
        <v/>
      </c>
      <c r="K23" s="221"/>
      <c r="L23" s="221"/>
      <c r="M23" s="221"/>
      <c r="N23" s="221"/>
      <c r="O23" s="221"/>
      <c r="P23" s="221"/>
      <c r="Q23" s="328"/>
    </row>
    <row r="24" spans="1:17" ht="19.05" customHeight="1" x14ac:dyDescent="0.3">
      <c r="A24" s="219"/>
      <c r="B24" s="461"/>
      <c r="C24" s="462"/>
      <c r="D24" s="217"/>
      <c r="E24" s="217"/>
      <c r="F24" s="217"/>
      <c r="G24" s="217"/>
      <c r="H24" s="217"/>
      <c r="I24" s="217"/>
      <c r="J24" s="218"/>
      <c r="K24" s="351"/>
      <c r="L24" s="221"/>
      <c r="M24" s="221"/>
      <c r="N24" s="221"/>
      <c r="O24" s="221"/>
      <c r="P24" s="221"/>
      <c r="Q24" s="328"/>
    </row>
    <row r="25" spans="1:17" ht="19.05" customHeight="1" thickBot="1" x14ac:dyDescent="0.35">
      <c r="A25" s="219"/>
      <c r="B25" s="477"/>
      <c r="C25" s="478"/>
      <c r="D25" s="220"/>
      <c r="E25" s="205"/>
      <c r="F25" s="220"/>
      <c r="G25" s="205"/>
      <c r="H25" s="220"/>
      <c r="I25" s="205"/>
      <c r="J25" s="352"/>
      <c r="K25" s="353"/>
      <c r="L25" s="326"/>
      <c r="M25" s="326"/>
      <c r="N25" s="326"/>
      <c r="O25" s="326"/>
      <c r="P25" s="326"/>
      <c r="Q25" s="327"/>
    </row>
    <row r="26" spans="1:17" ht="18.600000000000001" thickTop="1" thickBot="1" x14ac:dyDescent="0.35">
      <c r="A26" s="219"/>
      <c r="B26" s="490" t="s">
        <v>29</v>
      </c>
      <c r="C26" s="491"/>
      <c r="D26" s="491"/>
      <c r="E26" s="491"/>
      <c r="F26" s="491"/>
      <c r="G26" s="491"/>
      <c r="H26" s="491"/>
      <c r="I26" s="491"/>
      <c r="J26" s="491"/>
      <c r="K26" s="491"/>
      <c r="L26" s="491"/>
      <c r="M26" s="491"/>
      <c r="N26" s="491"/>
      <c r="O26" s="491"/>
      <c r="P26" s="491"/>
      <c r="Q26" s="492"/>
    </row>
    <row r="27" spans="1:17" ht="18.600000000000001" thickTop="1" thickBot="1" x14ac:dyDescent="0.35">
      <c r="A27" s="481"/>
      <c r="B27" s="350"/>
      <c r="C27" s="350"/>
      <c r="D27" s="350"/>
      <c r="E27" s="350"/>
      <c r="F27" s="350"/>
      <c r="G27" s="350"/>
      <c r="H27" s="350"/>
      <c r="I27" s="350"/>
      <c r="J27" s="350"/>
      <c r="K27" s="221"/>
      <c r="L27" s="221"/>
      <c r="M27" s="221"/>
      <c r="N27" s="221"/>
      <c r="O27" s="221"/>
      <c r="P27" s="221"/>
      <c r="Q27" s="328"/>
    </row>
    <row r="28" spans="1:17" ht="48" thickTop="1" thickBot="1" x14ac:dyDescent="0.35">
      <c r="A28" s="481"/>
      <c r="B28" s="267"/>
      <c r="C28" s="483" t="s">
        <v>1014</v>
      </c>
      <c r="D28" s="484"/>
      <c r="E28" s="485"/>
      <c r="F28" s="486" t="s">
        <v>983</v>
      </c>
      <c r="G28" s="487"/>
      <c r="H28" s="487"/>
      <c r="I28" s="381" t="s">
        <v>1016</v>
      </c>
      <c r="J28" s="381" t="s">
        <v>1017</v>
      </c>
      <c r="K28" s="381" t="s">
        <v>1013</v>
      </c>
      <c r="L28" s="381" t="s">
        <v>806</v>
      </c>
      <c r="M28" s="161" t="s">
        <v>1011</v>
      </c>
      <c r="N28" s="162" t="s">
        <v>1015</v>
      </c>
      <c r="O28" s="349"/>
      <c r="P28" s="266" t="s">
        <v>1010</v>
      </c>
      <c r="Q28" s="328"/>
    </row>
    <row r="29" spans="1:17" ht="50.25" customHeight="1" thickTop="1" thickBot="1" x14ac:dyDescent="0.35">
      <c r="A29" s="481"/>
      <c r="B29" s="412" t="s">
        <v>1035</v>
      </c>
      <c r="C29" s="346" t="s">
        <v>13</v>
      </c>
      <c r="D29" s="346" t="s">
        <v>14</v>
      </c>
      <c r="E29" s="347" t="s">
        <v>15</v>
      </c>
      <c r="F29" s="346" t="s">
        <v>59</v>
      </c>
      <c r="G29" s="346" t="s">
        <v>60</v>
      </c>
      <c r="H29" s="346" t="s">
        <v>61</v>
      </c>
      <c r="I29" s="409" t="s">
        <v>1016</v>
      </c>
      <c r="J29" s="410" t="s">
        <v>1017</v>
      </c>
      <c r="K29" s="409" t="s">
        <v>1013</v>
      </c>
      <c r="L29" s="410" t="s">
        <v>806</v>
      </c>
      <c r="M29" s="411" t="s">
        <v>1036</v>
      </c>
      <c r="N29" s="411" t="s">
        <v>1015</v>
      </c>
      <c r="O29" s="348" t="s">
        <v>819</v>
      </c>
      <c r="P29" s="265" t="s">
        <v>816</v>
      </c>
      <c r="Q29" s="328"/>
    </row>
    <row r="30" spans="1:17" ht="16.5" customHeight="1" thickTop="1" x14ac:dyDescent="0.3">
      <c r="A30" s="219"/>
      <c r="B30" s="172" t="s">
        <v>817</v>
      </c>
      <c r="C30" s="232">
        <f>SUMIF(InputB,Dual_Staff_table[[#This Row],[Role]],Input!$J$15:$J$40)</f>
        <v>0</v>
      </c>
      <c r="D30" s="232">
        <f>SUMIF(InputB,Dual_Staff_table[[#This Row],[Role]],Input!$N$15:$N$40)</f>
        <v>0</v>
      </c>
      <c r="E30" s="232">
        <f>SUMIF(InputB,Dual_Staff_table[[#This Row],[Role]],Input!$R$15:$R$40)</f>
        <v>0</v>
      </c>
      <c r="F30" s="329">
        <f>COUNTIFS(InputB,Dual_Staff_table[[#This Row],[Role]],Input!$J$15:$J$40,"&gt;0")</f>
        <v>0</v>
      </c>
      <c r="G30" s="329">
        <f>COUNTIFS(InputB,Dual_Staff_table[[#This Row],[Role]],Input!$N$15:$N$40,"&gt;0")</f>
        <v>0</v>
      </c>
      <c r="H30" s="330">
        <f>COUNTIFS(InputB,Dual_Staff_table[[#This Row],[Role]],Input!$R$15:$R$40,"&gt;0")</f>
        <v>0</v>
      </c>
      <c r="I30" s="331">
        <f>SUM(Dual_Staff_table[[#This Row],[CCC]:[ADC]])</f>
        <v>0</v>
      </c>
      <c r="J30" s="332" t="str">
        <f>IFERROR(Dual_Staff_table[[#This Row],[Total Salary
CCC &amp; ADC]]/$J$18,"")</f>
        <v/>
      </c>
      <c r="K30" s="331">
        <f>Dual_Staff_table[[#This Row],[DCH]]</f>
        <v>0</v>
      </c>
      <c r="L30" s="332" t="str">
        <f>IFERROR(Dual_Staff_table[[#This Row],[Total Salary
DCH]]/$J$19,"")</f>
        <v/>
      </c>
      <c r="M30" s="256">
        <f>SUM(Dual_Staff_table[[#This Row],[CCC]:[DCH]])</f>
        <v>0</v>
      </c>
      <c r="N30" s="257" t="str">
        <f>IFERROR(Dual_Staff_table[[#This Row],[Total Salaries
(All Programs)]]/$J$20,"")</f>
        <v/>
      </c>
      <c r="O30" s="333" t="str">
        <f>IFERROR(IF($C$9="Texas",INDEX(Texas[],MATCH(B30,Texas[Category],0),6),IF($C$9="Dallas-Fort Worth-Arlington MSA",INDEX(Dallas_Ft_Worth_Arlington[],MATCH(B30,Dallas_Ft_Worth_Arlington[Category],0),6),IF($C$9="Houston-The Woodlands-Sugar Land MSA",INDEX(Houston_Woodlands_Sugar[],MATCH(B30,Houston_Woodlands_Sugar[Category],0),6),IF($C$9="Midland MSA",INDEX(#REF!,MATCH(B30,#REF!,0),6),IF($C$9="San Antonio-New Braunfels MSA",INDEX(San_Antonio[],MATCH(B30,San_Antonio[Category],0),6),""))))),"")</f>
        <v/>
      </c>
      <c r="P30" s="479" t="str">
        <f>IFERROR(IF(J20&gt;0,IF(AND(SUM(M30:M35)&lt;=J20,SUM(Dual_Staff_table[[#Totals],[CCC]:[ADC]])&lt;=SUM(D14,F14)*0.15),"Yes","No"),""),"")</f>
        <v/>
      </c>
      <c r="Q30" s="328"/>
    </row>
    <row r="31" spans="1:17" ht="15.75" customHeight="1" x14ac:dyDescent="0.3">
      <c r="A31" s="219"/>
      <c r="B31" s="172" t="s">
        <v>20</v>
      </c>
      <c r="C31" s="232">
        <f>SUMIF(InputB,Dual_Staff_table[[#This Row],[Role]],Input!$J$15:$J$40)</f>
        <v>0</v>
      </c>
      <c r="D31" s="232">
        <f>SUMIF(InputB,Dual_Staff_table[[#This Row],[Role]],Input!$N$15:$N$40)</f>
        <v>0</v>
      </c>
      <c r="E31" s="232">
        <f>SUMIF(InputB,Dual_Staff_table[[#This Row],[Role]],Input!$R$15:$R$40)</f>
        <v>0</v>
      </c>
      <c r="F31" s="334">
        <f>COUNTIFS(InputB,Dual_Staff_table[[#This Row],[Role]],Input!$J$15:$J$40,"&gt;0")</f>
        <v>0</v>
      </c>
      <c r="G31" s="334">
        <f>COUNTIFS(InputB,Dual_Staff_table[[#This Row],[Role]],Input!$N$15:$N$40,"&gt;0")</f>
        <v>0</v>
      </c>
      <c r="H31" s="335">
        <f>COUNTIFS(InputB,Dual_Staff_table[[#This Row],[Role]],Input!$R$15:$R$40,"&gt;0")</f>
        <v>0</v>
      </c>
      <c r="I31" s="331">
        <f>SUM(Dual_Staff_table[[#This Row],[CCC]:[ADC]])</f>
        <v>0</v>
      </c>
      <c r="J31" s="332" t="str">
        <f>IFERROR(Dual_Staff_table[[#This Row],[Total Salary
CCC &amp; ADC]]/$J$18,"")</f>
        <v/>
      </c>
      <c r="K31" s="331">
        <f>Dual_Staff_table[[#This Row],[DCH]]</f>
        <v>0</v>
      </c>
      <c r="L31" s="332" t="str">
        <f>IFERROR(Dual_Staff_table[[#This Row],[Total Salary
DCH]]/$J$19,"")</f>
        <v/>
      </c>
      <c r="M31" s="258">
        <f>SUM(Dual_Staff_table[[#This Row],[CCC]:[DCH]])</f>
        <v>0</v>
      </c>
      <c r="N31" s="259" t="str">
        <f>IFERROR(Dual_Staff_table[[#This Row],[Total Salaries
(All Programs)]]/$J$20,"")</f>
        <v/>
      </c>
      <c r="O31" s="336" t="str">
        <f>IFERROR(IF($C$9="Texas",INDEX(Texas[],MATCH(B31,Texas[Category],0),6),IF($C$9="Dallas-Fort Worth-Arlington MSA",INDEX(Dallas_Ft_Worth_Arlington[],MATCH(B31,Dallas_Ft_Worth_Arlington[Category],0),6),IF($C$9="Houston-The Woodlands-Sugar Land MSA",INDEX(Houston_Woodlands_Sugar[],MATCH(B31,Houston_Woodlands_Sugar[Category],0),6),IF($C$9="Midland MSA",INDEX(#REF!,MATCH(B31,#REF!,0),6),IF($C$9="San Antonio-New Braunfels MSA",INDEX(San_Antonio[],MATCH(B31,San_Antonio[Category],0),6),""))))),"")</f>
        <v/>
      </c>
      <c r="P31" s="480"/>
      <c r="Q31" s="328"/>
    </row>
    <row r="32" spans="1:17" ht="15.75" customHeight="1" x14ac:dyDescent="0.3">
      <c r="A32" s="219"/>
      <c r="B32" s="172" t="s">
        <v>21</v>
      </c>
      <c r="C32" s="232">
        <f>SUMIF(InputB,Dual_Staff_table[[#This Row],[Role]],Input!$J$15:$J$40)</f>
        <v>0</v>
      </c>
      <c r="D32" s="232">
        <f>SUMIF(InputB,Dual_Staff_table[[#This Row],[Role]],Input!$N$15:$N$40)</f>
        <v>0</v>
      </c>
      <c r="E32" s="232">
        <f>SUMIF(InputB,Dual_Staff_table[[#This Row],[Role]],Input!$R$15:$R$40)</f>
        <v>0</v>
      </c>
      <c r="F32" s="334">
        <f>COUNTIFS(InputB,Dual_Staff_table[[#This Row],[Role]],Input!$J$15:$J$40,"&gt;0")</f>
        <v>0</v>
      </c>
      <c r="G32" s="334">
        <f>COUNTIFS(InputB,Dual_Staff_table[[#This Row],[Role]],Input!$N$15:$N$40,"&gt;0")</f>
        <v>0</v>
      </c>
      <c r="H32" s="335">
        <f>COUNTIFS(InputB,Dual_Staff_table[[#This Row],[Role]],Input!$R$15:$R$40,"&gt;0")</f>
        <v>0</v>
      </c>
      <c r="I32" s="331">
        <f>SUM(Dual_Staff_table[[#This Row],[CCC]:[ADC]])</f>
        <v>0</v>
      </c>
      <c r="J32" s="332" t="str">
        <f>IFERROR(Dual_Staff_table[[#This Row],[Total Salary
CCC &amp; ADC]]/$J$18,"")</f>
        <v/>
      </c>
      <c r="K32" s="331">
        <f>Dual_Staff_table[[#This Row],[DCH]]</f>
        <v>0</v>
      </c>
      <c r="L32" s="332" t="str">
        <f>IFERROR(Dual_Staff_table[[#This Row],[Total Salary
DCH]]/$J$19,"")</f>
        <v/>
      </c>
      <c r="M32" s="258">
        <f>SUM(Dual_Staff_table[[#This Row],[CCC]:[DCH]])</f>
        <v>0</v>
      </c>
      <c r="N32" s="259" t="str">
        <f>IFERROR(Dual_Staff_table[[#This Row],[Total Salaries
(All Programs)]]/$J$20,"")</f>
        <v/>
      </c>
      <c r="O32" s="333" t="str">
        <f>IFERROR(IF($C$9="Texas",INDEX(Texas[],MATCH(B32,Texas[Category],0),6),IF($C$9="Dallas-Fort Worth-Arlington MSA",INDEX(Dallas_Ft_Worth_Arlington[],MATCH(B32,Dallas_Ft_Worth_Arlington[Category],0),6),IF($C$9="Houston-The Woodlands-Sugar Land MSA",INDEX(Houston_Woodlands_Sugar[],MATCH(B32,Houston_Woodlands_Sugar[Category],0),6),IF($C$9="Midland MSA",INDEX(#REF!,MATCH(B32,#REF!,0),6),IF($C$9="San Antonio-New Braunfels MSA",INDEX(San_Antonio[],MATCH(B32,San_Antonio[Category],0),6),""))))),"")</f>
        <v/>
      </c>
      <c r="P32" s="480"/>
      <c r="Q32" s="328"/>
    </row>
    <row r="33" spans="1:17" ht="15.75" customHeight="1" x14ac:dyDescent="0.3">
      <c r="A33" s="219"/>
      <c r="B33" s="172" t="s">
        <v>22</v>
      </c>
      <c r="C33" s="232">
        <f>SUMIF(InputB,Dual_Staff_table[[#This Row],[Role]],Input!$J$15:$J$40)</f>
        <v>0</v>
      </c>
      <c r="D33" s="232">
        <f>SUMIF(InputB,Dual_Staff_table[[#This Row],[Role]],Input!$N$15:$N$40)</f>
        <v>0</v>
      </c>
      <c r="E33" s="232">
        <f>SUMIF(InputB,Dual_Staff_table[[#This Row],[Role]],Input!$R$15:$R$40)</f>
        <v>0</v>
      </c>
      <c r="F33" s="334">
        <f>COUNTIFS(InputB,Dual_Staff_table[[#This Row],[Role]],Input!$J$15:$J$40,"&gt;0")</f>
        <v>0</v>
      </c>
      <c r="G33" s="334">
        <f>COUNTIFS(InputB,Dual_Staff_table[[#This Row],[Role]],Input!$N$15:$N$40,"&gt;0")</f>
        <v>0</v>
      </c>
      <c r="H33" s="335">
        <f>COUNTIFS(InputB,Dual_Staff_table[[#This Row],[Role]],Input!$R$15:$R$40,"&gt;0")</f>
        <v>0</v>
      </c>
      <c r="I33" s="331">
        <f>SUM(Dual_Staff_table[[#This Row],[CCC]:[ADC]])</f>
        <v>0</v>
      </c>
      <c r="J33" s="332" t="str">
        <f>IFERROR(Dual_Staff_table[[#This Row],[Total Salary
CCC &amp; ADC]]/$J$18,"")</f>
        <v/>
      </c>
      <c r="K33" s="331">
        <f>Dual_Staff_table[[#This Row],[DCH]]</f>
        <v>0</v>
      </c>
      <c r="L33" s="332" t="str">
        <f>IFERROR(Dual_Staff_table[[#This Row],[Total Salary
DCH]]/$J$19,"")</f>
        <v/>
      </c>
      <c r="M33" s="258">
        <f>SUM(Dual_Staff_table[[#This Row],[CCC]:[DCH]])</f>
        <v>0</v>
      </c>
      <c r="N33" s="259" t="str">
        <f>IFERROR(Dual_Staff_table[[#This Row],[Total Salaries
(All Programs)]]/$J$20,"")</f>
        <v/>
      </c>
      <c r="O33" s="333" t="str">
        <f>IFERROR(IF($C$9="Texas",INDEX(Texas[],MATCH(B33,Texas[Category],0),6),IF($C$9="Dallas-Fort Worth-Arlington MSA",INDEX(Dallas_Ft_Worth_Arlington[],MATCH(B33,Dallas_Ft_Worth_Arlington[Category],0),6),IF($C$9="Houston-The Woodlands-Sugar Land MSA",INDEX(Houston_Woodlands_Sugar[],MATCH(B33,Houston_Woodlands_Sugar[Category],0),6),IF($C$9="Midland MSA",INDEX(#REF!,MATCH(B33,#REF!,0),6),IF($C$9="San Antonio-New Braunfels MSA",INDEX(San_Antonio[],MATCH(B33,San_Antonio[Category],0),6),""))))),"")</f>
        <v/>
      </c>
      <c r="P33" s="480"/>
      <c r="Q33" s="328"/>
    </row>
    <row r="34" spans="1:17" ht="15.75" customHeight="1" x14ac:dyDescent="0.3">
      <c r="A34" s="219"/>
      <c r="B34" s="172" t="s">
        <v>24</v>
      </c>
      <c r="C34" s="232">
        <f>SUMIF(InputB,Dual_Staff_table[[#This Row],[Role]],Input!$J$15:$J$40)</f>
        <v>0</v>
      </c>
      <c r="D34" s="232">
        <f>SUMIF(InputB,Dual_Staff_table[[#This Row],[Role]],Input!$N$15:$N$40)</f>
        <v>0</v>
      </c>
      <c r="E34" s="232">
        <f>SUMIF(InputB,Dual_Staff_table[[#This Row],[Role]],Input!$R$15:$R$40)</f>
        <v>0</v>
      </c>
      <c r="F34" s="334">
        <f>COUNTIFS(InputB,Dual_Staff_table[[#This Row],[Role]],Input!$J$15:$J$40,"&gt;0")</f>
        <v>0</v>
      </c>
      <c r="G34" s="334">
        <f>COUNTIFS(InputB,Dual_Staff_table[[#This Row],[Role]],Input!$N$15:$N$40,"&gt;0")</f>
        <v>0</v>
      </c>
      <c r="H34" s="335">
        <f>COUNTIFS(InputB,Dual_Staff_table[[#This Row],[Role]],Input!$R$15:$R$40,"&gt;0")</f>
        <v>0</v>
      </c>
      <c r="I34" s="331">
        <f>SUM(Dual_Staff_table[[#This Row],[CCC]:[ADC]])</f>
        <v>0</v>
      </c>
      <c r="J34" s="332" t="str">
        <f>IFERROR(Dual_Staff_table[[#This Row],[Total Salary
CCC &amp; ADC]]/$J$18,"")</f>
        <v/>
      </c>
      <c r="K34" s="331">
        <f>Dual_Staff_table[[#This Row],[DCH]]</f>
        <v>0</v>
      </c>
      <c r="L34" s="332" t="str">
        <f>IFERROR(Dual_Staff_table[[#This Row],[Total Salary
DCH]]/$J$19,"")</f>
        <v/>
      </c>
      <c r="M34" s="258">
        <f>SUM(Dual_Staff_table[[#This Row],[CCC]:[DCH]])</f>
        <v>0</v>
      </c>
      <c r="N34" s="259" t="str">
        <f>IFERROR(Dual_Staff_table[[#This Row],[Total Salaries
(All Programs)]]/$J$20,"")</f>
        <v/>
      </c>
      <c r="O34" s="333" t="str">
        <f>IFERROR(IF($C$9="Texas",INDEX(Texas[],MATCH(B34,Texas[Category],0),6),IF($C$9="Dallas-Fort Worth-Arlington MSA",INDEX(Dallas_Ft_Worth_Arlington[],MATCH(B34,Dallas_Ft_Worth_Arlington[Category],0),6),IF($C$9="Houston-The Woodlands-Sugar Land MSA",INDEX(Houston_Woodlands_Sugar[],MATCH(B34,Houston_Woodlands_Sugar[Category],0),6),IF($C$9="Midland MSA",INDEX(#REF!,MATCH(B34,#REF!,0),6),IF($C$9="San Antonio-New Braunfels MSA",INDEX(San_Antonio[],MATCH(B34,San_Antonio[Category],0),6),""))))),"")</f>
        <v/>
      </c>
      <c r="P34" s="480"/>
      <c r="Q34" s="328"/>
    </row>
    <row r="35" spans="1:17" ht="16.5" customHeight="1" thickBot="1" x14ac:dyDescent="0.35">
      <c r="A35" s="219"/>
      <c r="B35" s="172" t="s">
        <v>23</v>
      </c>
      <c r="C35" s="337">
        <f>SUMIF(InputB,Dual_Staff_table[[#This Row],[Role]],Input!$J$15:$J$40)</f>
        <v>0</v>
      </c>
      <c r="D35" s="337">
        <f>SUMIF(InputB,Dual_Staff_table[[#This Row],[Role]],Input!$N$15:$N$40)</f>
        <v>0</v>
      </c>
      <c r="E35" s="337">
        <f>SUMIF(InputB,Dual_Staff_table[[#This Row],[Role]],Input!$R$15:$R$40)</f>
        <v>0</v>
      </c>
      <c r="F35" s="338">
        <f>COUNTIFS(InputB,Dual_Staff_table[[#This Row],[Role]],Input!$J$15:$J$40,"&gt;0")</f>
        <v>0</v>
      </c>
      <c r="G35" s="338">
        <f>COUNTIFS(InputB,Dual_Staff_table[[#This Row],[Role]],Input!$N$15:$N$40,"&gt;0")</f>
        <v>0</v>
      </c>
      <c r="H35" s="339">
        <f>COUNTIFS(InputB,Dual_Staff_table[[#This Row],[Role]],Input!$R$15:$R$40,"&gt;0")</f>
        <v>0</v>
      </c>
      <c r="I35" s="331">
        <f>SUM(Dual_Staff_table[[#This Row],[CCC]:[ADC]])</f>
        <v>0</v>
      </c>
      <c r="J35" s="332" t="str">
        <f>IFERROR(Dual_Staff_table[[#This Row],[Total Salary
CCC &amp; ADC]]/$J$18,"")</f>
        <v/>
      </c>
      <c r="K35" s="331">
        <f>Dual_Staff_table[[#This Row],[DCH]]</f>
        <v>0</v>
      </c>
      <c r="L35" s="332" t="str">
        <f>IFERROR(Dual_Staff_table[[#This Row],[Total Salary
DCH]]/$J$19,"")</f>
        <v/>
      </c>
      <c r="M35" s="260">
        <f>SUM(Dual_Staff_table[[#This Row],[CCC]:[DCH]])</f>
        <v>0</v>
      </c>
      <c r="N35" s="261" t="str">
        <f>IFERROR(Dual_Staff_table[[#This Row],[Total Salaries
(All Programs)]]/$J$20,"")</f>
        <v/>
      </c>
      <c r="O35" s="333" t="str">
        <f>IFERROR(IF($C$9="Texas",INDEX(Texas[],MATCH(B35,Texas[Category],0),6),IF($C$9="Dallas-Fort Worth-Arlington MSA",INDEX(Dallas_Ft_Worth_Arlington[],MATCH(B35,Dallas_Ft_Worth_Arlington[Category],0),6),IF($C$9="Houston-The Woodlands-Sugar Land MSA",INDEX(Houston_Woodlands_Sugar[],MATCH(B35,Houston_Woodlands_Sugar[Category],0),6),IF($C$9="Midland MSA",INDEX(#REF!,MATCH(B35,#REF!,0),6),IF($C$9="San Antonio-New Braunfels MSA",INDEX(San_Antonio[],MATCH(B35,San_Antonio[Category],0),6),""))))),"")</f>
        <v/>
      </c>
      <c r="P35" s="480"/>
      <c r="Q35" s="328"/>
    </row>
    <row r="36" spans="1:17" ht="16.05" customHeight="1" thickTop="1" x14ac:dyDescent="0.3">
      <c r="A36" s="219"/>
      <c r="B36" s="173" t="s">
        <v>39</v>
      </c>
      <c r="C36" s="340">
        <f>SUBTOTAL(109,Dual_Staff_table[CCC])</f>
        <v>0</v>
      </c>
      <c r="D36" s="340">
        <f>SUBTOTAL(109,Dual_Staff_table[ADC])</f>
        <v>0</v>
      </c>
      <c r="E36" s="340">
        <f>SUBTOTAL(109,Dual_Staff_table[DCH])</f>
        <v>0</v>
      </c>
      <c r="F36" s="341">
        <f>SUBTOTAL(109,Dual_Staff_table[CCC Staff])</f>
        <v>0</v>
      </c>
      <c r="G36" s="342">
        <f>SUBTOTAL(109,Dual_Staff_table[ADC Staff])</f>
        <v>0</v>
      </c>
      <c r="H36" s="342">
        <f>SUBTOTAL(109,Dual_Staff_table[DCH Staff])</f>
        <v>0</v>
      </c>
      <c r="I36" s="343">
        <f>SUBTOTAL(109,Dual_Staff_table[Total Salary
CCC &amp; ADC])</f>
        <v>0</v>
      </c>
      <c r="J36" s="344">
        <f>SUBTOTAL(109,Dual_Staff_table[% of Administrative Allocation
CCC &amp; ADC])</f>
        <v>0</v>
      </c>
      <c r="K36" s="343">
        <f>SUBTOTAL(109,Dual_Staff_table[Total Salary
DCH])</f>
        <v>0</v>
      </c>
      <c r="L36" s="344">
        <f>SUBTOTAL(109,Dual_Staff_table[% of Administrative Allocation
DCH])</f>
        <v>0</v>
      </c>
      <c r="M36" s="262">
        <f>SUBTOTAL(109,Dual_Staff_table[Total Salaries
(All Programs)])</f>
        <v>0</v>
      </c>
      <c r="N36" s="263">
        <f>SUBTOTAL(109,Dual_Staff_table[% of  Administrative Allocation 
])</f>
        <v>0</v>
      </c>
      <c r="O36" s="345"/>
      <c r="P36" s="480"/>
      <c r="Q36" s="328"/>
    </row>
    <row r="37" spans="1:17" ht="12" customHeight="1" thickBot="1" x14ac:dyDescent="0.35">
      <c r="A37" s="325"/>
      <c r="B37" s="326"/>
      <c r="C37" s="326"/>
      <c r="D37" s="326"/>
      <c r="E37" s="326"/>
      <c r="F37" s="326"/>
      <c r="G37" s="326"/>
      <c r="H37" s="326"/>
      <c r="I37" s="326"/>
      <c r="J37" s="326"/>
      <c r="K37" s="326"/>
      <c r="L37" s="326"/>
      <c r="M37" s="326"/>
      <c r="N37" s="326"/>
      <c r="O37" s="326"/>
      <c r="P37" s="326"/>
      <c r="Q37" s="327"/>
    </row>
    <row r="38" spans="1:17" ht="16.2" thickTop="1" x14ac:dyDescent="0.3">
      <c r="C38" s="71"/>
    </row>
    <row r="40" spans="1:17" x14ac:dyDescent="0.3">
      <c r="D40" s="72"/>
    </row>
    <row r="41" spans="1:17" x14ac:dyDescent="0.3">
      <c r="D41" s="72"/>
    </row>
  </sheetData>
  <sheetProtection algorithmName="SHA-512" hashValue="W1THaH7jV5XE3A93ifJzLckXYRkkOCe9s0cULAr+1CMMC+gvsQ0bLQeeY1Av9KG7vQpzlEUY4EPxhspxfQM87g==" saltValue="xXz/SUrFAEZifDKlwdc0Xg==" spinCount="100000" sheet="1" objects="1" scenarios="1"/>
  <mergeCells count="19">
    <mergeCell ref="C9:H9"/>
    <mergeCell ref="B19:C19"/>
    <mergeCell ref="B21:C21"/>
    <mergeCell ref="B24:C24"/>
    <mergeCell ref="B25:C25"/>
    <mergeCell ref="P30:P36"/>
    <mergeCell ref="A27:A29"/>
    <mergeCell ref="L5:P5"/>
    <mergeCell ref="C28:E28"/>
    <mergeCell ref="F28:H28"/>
    <mergeCell ref="B5:J5"/>
    <mergeCell ref="B20:C20"/>
    <mergeCell ref="B7:J7"/>
    <mergeCell ref="B18:C18"/>
    <mergeCell ref="B15:C15"/>
    <mergeCell ref="B14:C14"/>
    <mergeCell ref="B22:C22"/>
    <mergeCell ref="B23:C23"/>
    <mergeCell ref="B26:Q26"/>
  </mergeCells>
  <phoneticPr fontId="102" type="noConversion"/>
  <conditionalFormatting sqref="D23">
    <cfRule type="iconSet" priority="4">
      <iconSet iconSet="3Symbols" reverse="1">
        <cfvo type="percent" val="0"/>
        <cfvo type="formula" val="0.6667"/>
        <cfvo type="formula" val="0.95"/>
      </iconSet>
    </cfRule>
  </conditionalFormatting>
  <conditionalFormatting sqref="F12 H12 G16 I16 F17:I17 G18:G19 I18:I19 H19 G25 I25">
    <cfRule type="cellIs" dxfId="8" priority="40" operator="equal">
      <formula>"Yes"</formula>
    </cfRule>
    <cfRule type="cellIs" dxfId="7" priority="42" operator="equal">
      <formula>"No"</formula>
    </cfRule>
  </conditionalFormatting>
  <conditionalFormatting sqref="F23">
    <cfRule type="iconSet" priority="3">
      <iconSet iconSet="3Symbols" reverse="1">
        <cfvo type="percent" val="0"/>
        <cfvo type="formula" val="0.6667"/>
        <cfvo type="formula" val="0.95"/>
      </iconSet>
    </cfRule>
  </conditionalFormatting>
  <conditionalFormatting sqref="G22:G23 I22:I23">
    <cfRule type="cellIs" dxfId="6" priority="14" operator="equal">
      <formula>"Yes"</formula>
    </cfRule>
    <cfRule type="cellIs" dxfId="5" priority="15" operator="equal">
      <formula>"No"</formula>
    </cfRule>
  </conditionalFormatting>
  <conditionalFormatting sqref="H23">
    <cfRule type="iconSet" priority="12">
      <iconSet iconSet="3Symbols" reverse="1">
        <cfvo type="percent" val="0"/>
        <cfvo type="formula" val="0.6667"/>
        <cfvo type="formula" val="0.95"/>
      </iconSet>
    </cfRule>
  </conditionalFormatting>
  <conditionalFormatting sqref="J23">
    <cfRule type="iconSet" priority="7">
      <iconSet iconSet="3Symbols" reverse="1">
        <cfvo type="percent" val="0"/>
        <cfvo type="formula" val="0.6667"/>
        <cfvo type="formula" val="0.95"/>
      </iconSet>
    </cfRule>
    <cfRule type="cellIs" dxfId="4" priority="8" operator="greaterThan">
      <formula>0.95</formula>
    </cfRule>
  </conditionalFormatting>
  <conditionalFormatting sqref="O30:O35">
    <cfRule type="containsText" dxfId="3" priority="1" operator="containsText" text="Yes">
      <formula>NOT(ISERROR(SEARCH("Yes",O30)))</formula>
    </cfRule>
    <cfRule type="containsText" dxfId="2" priority="2" operator="containsText" text="No">
      <formula>NOT(ISERROR(SEARCH("No",O30)))</formula>
    </cfRule>
  </conditionalFormatting>
  <conditionalFormatting sqref="P30">
    <cfRule type="containsText" dxfId="1" priority="32" operator="containsText" text="Yes">
      <formula>NOT(ISERROR(SEARCH("Yes",P30)))</formula>
    </cfRule>
    <cfRule type="containsText" dxfId="0" priority="33" operator="containsText" text="No">
      <formula>NOT(ISERROR(SEARCH("No",P30)))</formula>
    </cfRule>
  </conditionalFormatting>
  <pageMargins left="0.7" right="0.7" top="0.75" bottom="0.75" header="0.3" footer="0.3"/>
  <pageSetup scale="31"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sheetPr>
  <dimension ref="A1:AE35"/>
  <sheetViews>
    <sheetView zoomScale="85" zoomScaleNormal="85" workbookViewId="0">
      <selection activeCell="V2" sqref="V2:AE9"/>
    </sheetView>
  </sheetViews>
  <sheetFormatPr defaultColWidth="9.21875" defaultRowHeight="17.399999999999999" x14ac:dyDescent="0.3"/>
  <cols>
    <col min="1" max="1" width="1.77734375" style="73" customWidth="1"/>
    <col min="2" max="19" width="9.21875" style="73"/>
    <col min="20" max="21" width="1.77734375" style="73" customWidth="1"/>
    <col min="22" max="16384" width="9.21875" style="73"/>
  </cols>
  <sheetData>
    <row r="1" spans="1:31" x14ac:dyDescent="0.3">
      <c r="A1" s="73" t="s">
        <v>31</v>
      </c>
    </row>
    <row r="2" spans="1:31" x14ac:dyDescent="0.3">
      <c r="V2" s="495" t="s">
        <v>1022</v>
      </c>
      <c r="W2" s="496"/>
      <c r="X2" s="496"/>
      <c r="Y2" s="496"/>
      <c r="Z2" s="496"/>
      <c r="AA2" s="496"/>
      <c r="AB2" s="496"/>
      <c r="AC2" s="496"/>
      <c r="AD2" s="496"/>
      <c r="AE2" s="496"/>
    </row>
    <row r="3" spans="1:31" x14ac:dyDescent="0.3">
      <c r="V3" s="496"/>
      <c r="W3" s="496"/>
      <c r="X3" s="496"/>
      <c r="Y3" s="496"/>
      <c r="Z3" s="496"/>
      <c r="AA3" s="496"/>
      <c r="AB3" s="496"/>
      <c r="AC3" s="496"/>
      <c r="AD3" s="496"/>
      <c r="AE3" s="496"/>
    </row>
    <row r="4" spans="1:31" x14ac:dyDescent="0.3">
      <c r="V4" s="496"/>
      <c r="W4" s="496"/>
      <c r="X4" s="496"/>
      <c r="Y4" s="496"/>
      <c r="Z4" s="496"/>
      <c r="AA4" s="496"/>
      <c r="AB4" s="496"/>
      <c r="AC4" s="496"/>
      <c r="AD4" s="496"/>
      <c r="AE4" s="496"/>
    </row>
    <row r="5" spans="1:31" x14ac:dyDescent="0.3">
      <c r="V5" s="496"/>
      <c r="W5" s="496"/>
      <c r="X5" s="496"/>
      <c r="Y5" s="496"/>
      <c r="Z5" s="496"/>
      <c r="AA5" s="496"/>
      <c r="AB5" s="496"/>
      <c r="AC5" s="496"/>
      <c r="AD5" s="496"/>
      <c r="AE5" s="496"/>
    </row>
    <row r="6" spans="1:31" x14ac:dyDescent="0.3">
      <c r="V6" s="496"/>
      <c r="W6" s="496"/>
      <c r="X6" s="496"/>
      <c r="Y6" s="496"/>
      <c r="Z6" s="496"/>
      <c r="AA6" s="496"/>
      <c r="AB6" s="496"/>
      <c r="AC6" s="496"/>
      <c r="AD6" s="496"/>
      <c r="AE6" s="496"/>
    </row>
    <row r="7" spans="1:31" x14ac:dyDescent="0.3">
      <c r="V7" s="496"/>
      <c r="W7" s="496"/>
      <c r="X7" s="496"/>
      <c r="Y7" s="496"/>
      <c r="Z7" s="496"/>
      <c r="AA7" s="496"/>
      <c r="AB7" s="496"/>
      <c r="AC7" s="496"/>
      <c r="AD7" s="496"/>
      <c r="AE7" s="496"/>
    </row>
    <row r="8" spans="1:31" x14ac:dyDescent="0.3">
      <c r="V8" s="496"/>
      <c r="W8" s="496"/>
      <c r="X8" s="496"/>
      <c r="Y8" s="496"/>
      <c r="Z8" s="496"/>
      <c r="AA8" s="496"/>
      <c r="AB8" s="496"/>
      <c r="AC8" s="496"/>
      <c r="AD8" s="496"/>
      <c r="AE8" s="496"/>
    </row>
    <row r="9" spans="1:31" x14ac:dyDescent="0.3">
      <c r="V9" s="496"/>
      <c r="W9" s="496"/>
      <c r="X9" s="496"/>
      <c r="Y9" s="496"/>
      <c r="Z9" s="496"/>
      <c r="AA9" s="496"/>
      <c r="AB9" s="496"/>
      <c r="AC9" s="496"/>
      <c r="AD9" s="496"/>
      <c r="AE9" s="496"/>
    </row>
    <row r="11" spans="1:31" x14ac:dyDescent="0.3">
      <c r="V11" s="493" t="s">
        <v>1018</v>
      </c>
      <c r="W11" s="493"/>
      <c r="X11" s="493"/>
      <c r="Y11" s="493"/>
      <c r="Z11" s="493"/>
      <c r="AA11" s="493"/>
      <c r="AB11" s="493"/>
      <c r="AC11" s="493"/>
      <c r="AD11" s="493"/>
      <c r="AE11" s="493"/>
    </row>
    <row r="12" spans="1:31" x14ac:dyDescent="0.3">
      <c r="V12" s="386" t="s">
        <v>1034</v>
      </c>
      <c r="W12" s="382"/>
      <c r="X12" s="382"/>
      <c r="Y12" s="382"/>
      <c r="Z12" s="383"/>
      <c r="AA12" s="383"/>
      <c r="AB12" s="383"/>
      <c r="AC12" s="383"/>
      <c r="AD12" s="383"/>
      <c r="AE12" s="383"/>
    </row>
    <row r="13" spans="1:31" x14ac:dyDescent="0.3">
      <c r="V13" s="497" t="s">
        <v>813</v>
      </c>
      <c r="W13" s="384" t="s">
        <v>34</v>
      </c>
      <c r="X13" s="221"/>
      <c r="Y13" s="221"/>
      <c r="Z13" s="221"/>
      <c r="AA13" s="221"/>
      <c r="AB13" s="384" t="s">
        <v>43</v>
      </c>
      <c r="AC13" s="221"/>
      <c r="AD13" s="221"/>
      <c r="AE13" s="221"/>
    </row>
    <row r="14" spans="1:31" x14ac:dyDescent="0.3">
      <c r="V14" s="497"/>
      <c r="W14" s="384" t="s">
        <v>32</v>
      </c>
      <c r="X14" s="221"/>
      <c r="Y14" s="221"/>
      <c r="Z14" s="221"/>
      <c r="AA14" s="221"/>
      <c r="AB14" s="384" t="s">
        <v>38</v>
      </c>
      <c r="AC14" s="221"/>
      <c r="AD14" s="221"/>
      <c r="AE14" s="221"/>
    </row>
    <row r="15" spans="1:31" x14ac:dyDescent="0.3">
      <c r="V15" s="497"/>
      <c r="W15" s="384" t="s">
        <v>33</v>
      </c>
      <c r="X15" s="221"/>
      <c r="Y15" s="221"/>
      <c r="Z15" s="221"/>
      <c r="AA15" s="221"/>
      <c r="AB15" s="384" t="s">
        <v>814</v>
      </c>
      <c r="AC15" s="221"/>
      <c r="AD15" s="221"/>
      <c r="AE15" s="221"/>
    </row>
    <row r="16" spans="1:31" x14ac:dyDescent="0.3">
      <c r="V16" s="221"/>
      <c r="W16" s="221"/>
      <c r="X16" s="221"/>
      <c r="Y16" s="221"/>
      <c r="Z16" s="221"/>
      <c r="AA16" s="221"/>
      <c r="AB16" s="384"/>
      <c r="AC16" s="221"/>
      <c r="AD16" s="221"/>
      <c r="AE16" s="221"/>
    </row>
    <row r="17" spans="22:31" x14ac:dyDescent="0.3">
      <c r="V17" s="383" t="s">
        <v>1020</v>
      </c>
      <c r="W17" s="383"/>
      <c r="X17" s="383"/>
      <c r="Y17" s="383"/>
      <c r="Z17" s="383"/>
      <c r="AA17" s="383" t="s">
        <v>1021</v>
      </c>
      <c r="AB17" s="221"/>
      <c r="AC17" s="221"/>
      <c r="AD17" s="383"/>
      <c r="AE17" s="383"/>
    </row>
    <row r="18" spans="22:31" x14ac:dyDescent="0.3">
      <c r="V18" s="221"/>
      <c r="W18" s="384" t="s">
        <v>44</v>
      </c>
      <c r="X18" s="221"/>
      <c r="Y18" s="221"/>
      <c r="Z18" s="221"/>
      <c r="AA18" s="221"/>
      <c r="AB18" s="384" t="s">
        <v>1023</v>
      </c>
      <c r="AC18" s="221"/>
      <c r="AD18" s="221"/>
      <c r="AE18" s="221"/>
    </row>
    <row r="19" spans="22:31" x14ac:dyDescent="0.3">
      <c r="V19" s="221"/>
      <c r="W19" s="384" t="s">
        <v>45</v>
      </c>
      <c r="X19" s="221"/>
      <c r="Y19" s="221"/>
      <c r="Z19" s="221"/>
      <c r="AA19" s="221"/>
      <c r="AB19" s="384" t="s">
        <v>1025</v>
      </c>
      <c r="AC19" s="221"/>
      <c r="AD19" s="221"/>
      <c r="AE19" s="221"/>
    </row>
    <row r="20" spans="22:31" x14ac:dyDescent="0.3">
      <c r="V20" s="221"/>
      <c r="W20" s="384" t="s">
        <v>46</v>
      </c>
      <c r="X20" s="221"/>
      <c r="Y20" s="221"/>
      <c r="Z20" s="221"/>
      <c r="AA20" s="221"/>
      <c r="AB20" s="384" t="s">
        <v>1024</v>
      </c>
      <c r="AC20" s="221"/>
      <c r="AD20" s="221"/>
      <c r="AE20" s="221"/>
    </row>
    <row r="21" spans="22:31" x14ac:dyDescent="0.3">
      <c r="V21" s="221"/>
      <c r="W21" s="384" t="s">
        <v>47</v>
      </c>
      <c r="X21" s="221"/>
      <c r="Y21" s="221"/>
      <c r="Z21" s="221"/>
      <c r="AA21" s="221"/>
      <c r="AB21" s="384"/>
      <c r="AC21" s="221"/>
      <c r="AD21" s="221"/>
      <c r="AE21" s="221"/>
    </row>
    <row r="22" spans="22:31" x14ac:dyDescent="0.3">
      <c r="V22" s="221"/>
      <c r="W22" s="221"/>
      <c r="X22" s="221"/>
      <c r="Y22" s="221"/>
      <c r="Z22" s="221"/>
      <c r="AA22" s="221"/>
      <c r="AB22" s="221"/>
      <c r="AC22" s="221"/>
      <c r="AD22" s="221"/>
      <c r="AE22" s="221"/>
    </row>
    <row r="23" spans="22:31" x14ac:dyDescent="0.3">
      <c r="V23" s="383" t="s">
        <v>21</v>
      </c>
      <c r="W23" s="221"/>
      <c r="X23" s="383"/>
      <c r="Y23" s="383"/>
      <c r="Z23" s="383"/>
      <c r="AA23" s="383" t="s">
        <v>22</v>
      </c>
      <c r="AB23" s="383"/>
      <c r="AC23" s="383"/>
      <c r="AD23" s="383"/>
      <c r="AE23" s="383"/>
    </row>
    <row r="24" spans="22:31" x14ac:dyDescent="0.3">
      <c r="V24" s="221"/>
      <c r="W24" s="384" t="s">
        <v>48</v>
      </c>
      <c r="X24" s="221"/>
      <c r="Y24" s="221"/>
      <c r="Z24" s="221"/>
      <c r="AA24" s="221"/>
      <c r="AB24" s="384" t="s">
        <v>36</v>
      </c>
      <c r="AC24" s="221"/>
      <c r="AD24" s="221"/>
      <c r="AE24" s="221"/>
    </row>
    <row r="25" spans="22:31" x14ac:dyDescent="0.3">
      <c r="V25" s="221"/>
      <c r="W25" s="384" t="s">
        <v>49</v>
      </c>
      <c r="X25" s="221"/>
      <c r="Y25" s="221"/>
      <c r="Z25" s="221"/>
      <c r="AA25" s="221"/>
      <c r="AB25" s="384" t="s">
        <v>35</v>
      </c>
      <c r="AC25" s="221"/>
      <c r="AD25" s="221"/>
      <c r="AE25" s="221"/>
    </row>
    <row r="26" spans="22:31" x14ac:dyDescent="0.3">
      <c r="V26" s="221"/>
      <c r="W26" s="384" t="s">
        <v>50</v>
      </c>
      <c r="X26" s="221"/>
      <c r="Y26" s="221"/>
      <c r="Z26" s="221"/>
      <c r="AA26" s="221"/>
      <c r="AB26" s="384"/>
      <c r="AC26" s="221"/>
      <c r="AD26" s="221"/>
      <c r="AE26" s="221"/>
    </row>
    <row r="27" spans="22:31" x14ac:dyDescent="0.3">
      <c r="V27" s="221"/>
      <c r="W27" s="221"/>
      <c r="X27" s="221"/>
      <c r="Y27" s="221"/>
      <c r="Z27" s="221"/>
      <c r="AA27" s="221"/>
      <c r="AB27" s="221"/>
      <c r="AC27" s="221"/>
      <c r="AD27" s="221"/>
      <c r="AE27" s="221"/>
    </row>
    <row r="28" spans="22:31" x14ac:dyDescent="0.3">
      <c r="V28" s="383" t="s">
        <v>24</v>
      </c>
      <c r="W28" s="383"/>
      <c r="X28" s="383"/>
      <c r="Y28" s="383"/>
      <c r="Z28" s="383"/>
      <c r="AA28" s="383" t="s">
        <v>23</v>
      </c>
      <c r="AB28" s="383"/>
      <c r="AC28" s="383"/>
      <c r="AD28" s="383"/>
      <c r="AE28" s="383"/>
    </row>
    <row r="29" spans="22:31" x14ac:dyDescent="0.3">
      <c r="V29" s="221"/>
      <c r="W29" s="384" t="s">
        <v>51</v>
      </c>
      <c r="X29" s="221"/>
      <c r="Y29" s="221"/>
      <c r="Z29" s="221"/>
      <c r="AA29" s="221"/>
      <c r="AB29" s="494" t="s">
        <v>802</v>
      </c>
      <c r="AC29" s="494"/>
      <c r="AD29" s="494"/>
      <c r="AE29" s="494"/>
    </row>
    <row r="30" spans="22:31" x14ac:dyDescent="0.3">
      <c r="V30" s="221"/>
      <c r="W30" s="384" t="s">
        <v>37</v>
      </c>
      <c r="X30" s="221"/>
      <c r="Y30" s="221"/>
      <c r="Z30" s="221"/>
      <c r="AA30" s="221"/>
      <c r="AB30" s="494"/>
      <c r="AC30" s="494"/>
      <c r="AD30" s="494"/>
      <c r="AE30" s="494"/>
    </row>
    <row r="31" spans="22:31" x14ac:dyDescent="0.3">
      <c r="V31" s="221"/>
      <c r="W31" s="384" t="s">
        <v>52</v>
      </c>
      <c r="X31" s="221"/>
      <c r="Y31" s="221"/>
      <c r="Z31" s="221"/>
      <c r="AA31" s="221"/>
      <c r="AB31" s="385"/>
      <c r="AC31" s="385"/>
      <c r="AD31" s="385"/>
      <c r="AE31" s="385"/>
    </row>
    <row r="32" spans="22:31" x14ac:dyDescent="0.3">
      <c r="V32" s="221"/>
      <c r="W32" s="384"/>
      <c r="X32" s="221"/>
      <c r="Y32" s="221"/>
      <c r="Z32" s="221"/>
      <c r="AA32" s="221"/>
      <c r="AB32" s="221"/>
      <c r="AC32" s="221"/>
      <c r="AD32" s="221"/>
      <c r="AE32" s="221"/>
    </row>
    <row r="33" spans="22:31" ht="18.75" customHeight="1" x14ac:dyDescent="0.3">
      <c r="V33" s="498" t="s">
        <v>996</v>
      </c>
      <c r="W33" s="498"/>
      <c r="X33" s="498"/>
      <c r="Y33" s="498"/>
      <c r="Z33" s="498"/>
      <c r="AA33" s="498"/>
      <c r="AB33" s="498"/>
      <c r="AC33" s="498"/>
      <c r="AD33" s="498"/>
      <c r="AE33" s="498"/>
    </row>
    <row r="34" spans="22:31" ht="18.75" customHeight="1" x14ac:dyDescent="0.3">
      <c r="V34" s="499"/>
      <c r="W34" s="499"/>
      <c r="X34" s="499"/>
      <c r="Y34" s="499"/>
      <c r="Z34" s="499"/>
      <c r="AA34" s="499"/>
      <c r="AB34" s="499"/>
      <c r="AC34" s="499"/>
      <c r="AD34" s="499"/>
      <c r="AE34" s="499"/>
    </row>
    <row r="35" spans="22:31" x14ac:dyDescent="0.3">
      <c r="V35" s="499"/>
      <c r="W35" s="499"/>
      <c r="X35" s="499"/>
      <c r="Y35" s="499"/>
      <c r="Z35" s="499"/>
      <c r="AA35" s="499"/>
      <c r="AB35" s="499"/>
      <c r="AC35" s="499"/>
      <c r="AD35" s="499"/>
      <c r="AE35" s="499"/>
    </row>
  </sheetData>
  <sheetProtection algorithmName="SHA-512" hashValue="NOr+Jd72m/qGG/aRo2IXw+gq9Kc/HL6vityIq1hU0/8hCitQxG2qMA49CmQGATbI4bpJJX6DRG89PfJp0fuD8g==" saltValue="V5WH+8dexSN0G8mnQpTyBg==" spinCount="100000" sheet="1" objects="1" scenarios="1"/>
  <mergeCells count="5">
    <mergeCell ref="V11:AE11"/>
    <mergeCell ref="AB29:AE30"/>
    <mergeCell ref="V2:AE9"/>
    <mergeCell ref="V13:V15"/>
    <mergeCell ref="V33:AE35"/>
  </mergeCells>
  <pageMargins left="0.25" right="0.25" top="0.75" bottom="0.75" header="0.3" footer="0.3"/>
  <pageSetup scale="52" orientation="portrait" r:id="rId1"/>
  <headerFooter>
    <oddHeader>&amp;C&amp;"Times New Roman,Bold"&amp;16Job Descriptions</oddHeader>
    <oddFooter>&amp;RLFW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sheetPr>
  <dimension ref="B1:T37"/>
  <sheetViews>
    <sheetView zoomScale="70" zoomScaleNormal="70" workbookViewId="0">
      <selection activeCell="O24" sqref="O24"/>
    </sheetView>
  </sheetViews>
  <sheetFormatPr defaultColWidth="9.21875" defaultRowHeight="13.8" x14ac:dyDescent="0.25"/>
  <cols>
    <col min="1" max="1" width="1.77734375" style="74" customWidth="1"/>
    <col min="2" max="2" width="17.5546875" style="74" customWidth="1"/>
    <col min="3" max="4" width="15.21875" style="74" customWidth="1"/>
    <col min="5" max="5" width="14" style="74" customWidth="1"/>
    <col min="6" max="7" width="1.77734375" style="74" customWidth="1"/>
    <col min="8" max="8" width="17.109375" style="74" customWidth="1"/>
    <col min="9" max="9" width="11.44140625" style="74" bestFit="1" customWidth="1"/>
    <col min="10" max="10" width="16.44140625" style="74" customWidth="1"/>
    <col min="11" max="11" width="14" style="74" bestFit="1" customWidth="1"/>
    <col min="12" max="12" width="2.77734375" style="74" customWidth="1"/>
    <col min="13" max="13" width="14" style="74" bestFit="1" customWidth="1"/>
    <col min="14" max="14" width="12.44140625" style="74" bestFit="1" customWidth="1"/>
    <col min="15" max="15" width="14" style="74" bestFit="1" customWidth="1"/>
    <col min="16" max="16" width="8.44140625" style="74" bestFit="1" customWidth="1"/>
    <col min="17" max="19" width="14.109375" style="74" customWidth="1"/>
    <col min="20" max="20" width="12.88671875" style="74" customWidth="1"/>
    <col min="21" max="21" width="10" style="74" customWidth="1"/>
    <col min="22" max="22" width="12.77734375" style="74" customWidth="1"/>
    <col min="23" max="23" width="8.5546875" style="74" customWidth="1"/>
    <col min="24" max="24" width="10.21875" style="74" bestFit="1" customWidth="1"/>
    <col min="25" max="16384" width="9.21875" style="74"/>
  </cols>
  <sheetData>
    <row r="1" spans="2:20" x14ac:dyDescent="0.25">
      <c r="D1" s="522"/>
      <c r="E1" s="522"/>
    </row>
    <row r="2" spans="2:20" ht="17.399999999999999" x14ac:dyDescent="0.3">
      <c r="B2" s="524" t="s">
        <v>998</v>
      </c>
      <c r="C2" s="524"/>
      <c r="D2" s="524"/>
      <c r="E2" s="524"/>
      <c r="F2" s="524"/>
      <c r="G2" s="524"/>
      <c r="H2" s="524"/>
      <c r="I2" s="524"/>
      <c r="J2" s="524"/>
      <c r="K2" s="524"/>
      <c r="L2" s="82"/>
      <c r="M2" s="82"/>
      <c r="N2" s="82"/>
      <c r="O2" s="82"/>
    </row>
    <row r="3" spans="2:20" s="77" customFormat="1" ht="30.45" customHeight="1" thickBot="1" x14ac:dyDescent="0.35">
      <c r="B3" s="80" t="s">
        <v>112</v>
      </c>
      <c r="H3" s="80" t="s">
        <v>62</v>
      </c>
      <c r="M3" s="527"/>
      <c r="N3" s="527"/>
      <c r="O3" s="527"/>
      <c r="P3" s="527"/>
      <c r="Q3" s="527"/>
      <c r="R3" s="527"/>
      <c r="S3" s="527"/>
      <c r="T3" s="527"/>
    </row>
    <row r="4" spans="2:20" ht="18.75" customHeight="1" x14ac:dyDescent="0.3">
      <c r="B4" s="390" t="s">
        <v>26</v>
      </c>
      <c r="C4" s="392" t="s">
        <v>573</v>
      </c>
      <c r="D4" s="393" t="s">
        <v>30</v>
      </c>
      <c r="E4" s="394" t="s">
        <v>574</v>
      </c>
      <c r="H4" s="390" t="s">
        <v>26</v>
      </c>
      <c r="I4" s="392" t="s">
        <v>573</v>
      </c>
      <c r="J4" s="393" t="s">
        <v>30</v>
      </c>
      <c r="K4" s="394" t="s">
        <v>574</v>
      </c>
    </row>
    <row r="5" spans="2:20" ht="15.75" customHeight="1" x14ac:dyDescent="0.3">
      <c r="B5" s="391" t="s">
        <v>817</v>
      </c>
      <c r="C5" s="401">
        <v>51100</v>
      </c>
      <c r="D5" s="395">
        <v>80422</v>
      </c>
      <c r="E5" s="398">
        <v>152799</v>
      </c>
      <c r="H5" s="391" t="s">
        <v>817</v>
      </c>
      <c r="I5" s="404">
        <v>42646</v>
      </c>
      <c r="J5" s="395">
        <v>109674</v>
      </c>
      <c r="K5" s="398">
        <v>202507</v>
      </c>
      <c r="M5" s="528"/>
      <c r="N5" s="528"/>
      <c r="O5" s="528"/>
      <c r="P5" s="528"/>
      <c r="Q5" s="528"/>
      <c r="R5" s="528"/>
      <c r="S5" s="528"/>
      <c r="T5" s="528"/>
    </row>
    <row r="6" spans="2:20" ht="15.6" x14ac:dyDescent="0.3">
      <c r="B6" s="391" t="s">
        <v>20</v>
      </c>
      <c r="C6" s="402">
        <v>63324</v>
      </c>
      <c r="D6" s="396">
        <v>82680</v>
      </c>
      <c r="E6" s="399">
        <v>148604</v>
      </c>
      <c r="H6" s="391" t="s">
        <v>20</v>
      </c>
      <c r="I6" s="405">
        <v>63324</v>
      </c>
      <c r="J6" s="396">
        <v>82691</v>
      </c>
      <c r="K6" s="399">
        <v>121702</v>
      </c>
      <c r="M6" s="528"/>
      <c r="N6" s="528"/>
      <c r="O6" s="528"/>
      <c r="P6" s="528"/>
      <c r="Q6" s="528"/>
      <c r="R6" s="528"/>
      <c r="S6" s="528"/>
      <c r="T6" s="528"/>
    </row>
    <row r="7" spans="2:20" ht="15.6" x14ac:dyDescent="0.3">
      <c r="B7" s="391" t="s">
        <v>21</v>
      </c>
      <c r="C7" s="401">
        <v>38251</v>
      </c>
      <c r="D7" s="395">
        <v>48488</v>
      </c>
      <c r="E7" s="398">
        <v>95223</v>
      </c>
      <c r="H7" s="391" t="s">
        <v>21</v>
      </c>
      <c r="I7" s="404">
        <v>42423</v>
      </c>
      <c r="J7" s="395">
        <v>73148</v>
      </c>
      <c r="K7" s="398">
        <v>102608</v>
      </c>
      <c r="M7" s="528"/>
      <c r="N7" s="528"/>
      <c r="O7" s="528"/>
      <c r="P7" s="528"/>
      <c r="Q7" s="528"/>
      <c r="R7" s="528"/>
      <c r="S7" s="528"/>
      <c r="T7" s="528"/>
    </row>
    <row r="8" spans="2:20" ht="15.6" x14ac:dyDescent="0.3">
      <c r="B8" s="391" t="s">
        <v>22</v>
      </c>
      <c r="C8" s="401">
        <v>46010</v>
      </c>
      <c r="D8" s="395">
        <v>63960</v>
      </c>
      <c r="E8" s="398">
        <v>99227</v>
      </c>
      <c r="H8" s="391" t="s">
        <v>22</v>
      </c>
      <c r="I8" s="404">
        <v>52333</v>
      </c>
      <c r="J8" s="395">
        <v>73374</v>
      </c>
      <c r="K8" s="398">
        <v>116399</v>
      </c>
      <c r="M8" s="528"/>
      <c r="N8" s="528"/>
      <c r="O8" s="528"/>
      <c r="P8" s="528"/>
      <c r="Q8" s="528"/>
      <c r="R8" s="528"/>
      <c r="S8" s="528"/>
      <c r="T8" s="528"/>
    </row>
    <row r="9" spans="2:20" ht="15.75" customHeight="1" x14ac:dyDescent="0.3">
      <c r="B9" s="391" t="s">
        <v>24</v>
      </c>
      <c r="C9" s="401">
        <v>23892</v>
      </c>
      <c r="D9" s="395">
        <v>36621</v>
      </c>
      <c r="E9" s="398">
        <v>50474</v>
      </c>
      <c r="H9" s="391" t="s">
        <v>24</v>
      </c>
      <c r="I9" s="404">
        <v>25926</v>
      </c>
      <c r="J9" s="395">
        <v>36082</v>
      </c>
      <c r="K9" s="398">
        <v>50500</v>
      </c>
      <c r="M9" s="529"/>
      <c r="N9" s="529"/>
      <c r="O9" s="529"/>
      <c r="P9" s="529"/>
      <c r="Q9" s="529"/>
      <c r="R9" s="529"/>
      <c r="S9" s="529"/>
      <c r="T9" s="529"/>
    </row>
    <row r="10" spans="2:20" ht="16.2" thickBot="1" x14ac:dyDescent="0.35">
      <c r="B10" s="391" t="s">
        <v>23</v>
      </c>
      <c r="C10" s="403">
        <v>21854</v>
      </c>
      <c r="D10" s="397">
        <v>30278</v>
      </c>
      <c r="E10" s="400">
        <v>37898</v>
      </c>
      <c r="H10" s="391" t="s">
        <v>23</v>
      </c>
      <c r="I10" s="403">
        <v>23191</v>
      </c>
      <c r="J10" s="397">
        <v>26000</v>
      </c>
      <c r="K10" s="400">
        <v>39356</v>
      </c>
      <c r="M10" s="509"/>
      <c r="N10" s="509"/>
      <c r="O10" s="509"/>
      <c r="P10" s="509"/>
      <c r="Q10" s="81"/>
      <c r="R10" s="81"/>
      <c r="S10" s="81"/>
      <c r="T10" s="81"/>
    </row>
    <row r="11" spans="2:20" x14ac:dyDescent="0.25">
      <c r="C11" s="78"/>
      <c r="M11" s="509"/>
      <c r="N11" s="509"/>
      <c r="O11" s="509"/>
      <c r="P11" s="509"/>
      <c r="Q11" s="510"/>
      <c r="R11" s="510"/>
      <c r="S11" s="510"/>
      <c r="T11" s="510"/>
    </row>
    <row r="12" spans="2:20" ht="33" customHeight="1" thickBot="1" x14ac:dyDescent="0.35">
      <c r="B12" s="80" t="s">
        <v>577</v>
      </c>
      <c r="E12" s="77"/>
      <c r="G12" s="78"/>
      <c r="H12" s="80" t="s">
        <v>57</v>
      </c>
      <c r="I12" s="77"/>
      <c r="J12" s="77"/>
      <c r="K12" s="77"/>
      <c r="L12" s="77"/>
      <c r="M12" s="90"/>
      <c r="N12" s="88"/>
      <c r="O12" s="88"/>
      <c r="P12" s="88"/>
      <c r="Q12" s="90"/>
      <c r="R12" s="88"/>
      <c r="S12" s="88"/>
      <c r="T12" s="88"/>
    </row>
    <row r="13" spans="2:20" s="77" customFormat="1" ht="17.399999999999999" x14ac:dyDescent="0.3">
      <c r="B13" s="390" t="s">
        <v>26</v>
      </c>
      <c r="C13" s="392" t="s">
        <v>573</v>
      </c>
      <c r="D13" s="393" t="s">
        <v>30</v>
      </c>
      <c r="E13" s="394" t="s">
        <v>574</v>
      </c>
      <c r="G13" s="79"/>
      <c r="H13" s="390" t="s">
        <v>26</v>
      </c>
      <c r="I13" s="392" t="s">
        <v>573</v>
      </c>
      <c r="J13" s="393" t="s">
        <v>30</v>
      </c>
      <c r="K13" s="394" t="s">
        <v>574</v>
      </c>
      <c r="M13" s="91"/>
      <c r="N13" s="89"/>
      <c r="O13" s="89"/>
      <c r="P13" s="89"/>
      <c r="Q13" s="91"/>
      <c r="R13" s="89"/>
      <c r="S13" s="89"/>
      <c r="T13" s="89"/>
    </row>
    <row r="14" spans="2:20" ht="17.399999999999999" x14ac:dyDescent="0.3">
      <c r="B14" s="391" t="s">
        <v>817</v>
      </c>
      <c r="C14" s="401">
        <v>30961</v>
      </c>
      <c r="D14" s="395">
        <v>79941</v>
      </c>
      <c r="E14" s="398">
        <v>233368</v>
      </c>
      <c r="F14" s="77"/>
      <c r="G14" s="77"/>
      <c r="H14" s="391" t="s">
        <v>817</v>
      </c>
      <c r="I14" s="401">
        <v>30991</v>
      </c>
      <c r="J14" s="395">
        <v>76961</v>
      </c>
      <c r="K14" s="398">
        <v>156413</v>
      </c>
      <c r="M14" s="91"/>
      <c r="N14" s="89"/>
      <c r="O14" s="89"/>
      <c r="P14" s="89"/>
      <c r="Q14" s="91"/>
      <c r="R14" s="89"/>
      <c r="S14" s="89"/>
      <c r="T14" s="89"/>
    </row>
    <row r="15" spans="2:20" ht="15.6" x14ac:dyDescent="0.3">
      <c r="B15" s="391" t="s">
        <v>20</v>
      </c>
      <c r="C15" s="402">
        <v>63324</v>
      </c>
      <c r="D15" s="396">
        <v>82691</v>
      </c>
      <c r="E15" s="399">
        <v>121702</v>
      </c>
      <c r="H15" s="391" t="s">
        <v>20</v>
      </c>
      <c r="I15" s="402">
        <v>63324</v>
      </c>
      <c r="J15" s="396">
        <v>82691</v>
      </c>
      <c r="K15" s="399">
        <v>121702</v>
      </c>
      <c r="M15" s="91"/>
      <c r="N15" s="89"/>
      <c r="O15" s="89"/>
      <c r="P15" s="89"/>
    </row>
    <row r="16" spans="2:20" ht="15.6" x14ac:dyDescent="0.3">
      <c r="B16" s="391" t="s">
        <v>21</v>
      </c>
      <c r="C16" s="401">
        <v>44571</v>
      </c>
      <c r="D16" s="395">
        <v>66597</v>
      </c>
      <c r="E16" s="398">
        <v>79509</v>
      </c>
      <c r="H16" s="391" t="s">
        <v>21</v>
      </c>
      <c r="I16" s="401">
        <v>37357</v>
      </c>
      <c r="J16" s="395">
        <v>51774</v>
      </c>
      <c r="K16" s="398">
        <v>96026</v>
      </c>
    </row>
    <row r="17" spans="2:20" ht="15.6" x14ac:dyDescent="0.3">
      <c r="B17" s="391" t="s">
        <v>22</v>
      </c>
      <c r="C17" s="401">
        <v>42377</v>
      </c>
      <c r="D17" s="395">
        <v>86077</v>
      </c>
      <c r="E17" s="398">
        <v>106719</v>
      </c>
      <c r="H17" s="391" t="s">
        <v>22</v>
      </c>
      <c r="I17" s="401">
        <v>43684</v>
      </c>
      <c r="J17" s="395">
        <v>60551</v>
      </c>
      <c r="K17" s="398">
        <v>100534</v>
      </c>
    </row>
    <row r="18" spans="2:20" ht="15.75" customHeight="1" x14ac:dyDescent="0.3">
      <c r="B18" s="391" t="s">
        <v>24</v>
      </c>
      <c r="C18" s="401">
        <v>22665</v>
      </c>
      <c r="D18" s="395">
        <v>36889</v>
      </c>
      <c r="E18" s="398">
        <v>46210</v>
      </c>
      <c r="H18" s="391" t="s">
        <v>24</v>
      </c>
      <c r="I18" s="401">
        <v>22697</v>
      </c>
      <c r="J18" s="395">
        <v>33612</v>
      </c>
      <c r="K18" s="398">
        <v>49284</v>
      </c>
    </row>
    <row r="19" spans="2:20" ht="16.2" thickBot="1" x14ac:dyDescent="0.35">
      <c r="B19" s="391" t="s">
        <v>23</v>
      </c>
      <c r="C19" s="403">
        <v>20675</v>
      </c>
      <c r="D19" s="397">
        <v>28397</v>
      </c>
      <c r="E19" s="400">
        <v>39833</v>
      </c>
      <c r="H19" s="391" t="s">
        <v>23</v>
      </c>
      <c r="I19" s="403">
        <v>20811</v>
      </c>
      <c r="J19" s="397">
        <v>26935</v>
      </c>
      <c r="K19" s="400">
        <v>37630</v>
      </c>
    </row>
    <row r="20" spans="2:20" x14ac:dyDescent="0.25">
      <c r="H20" s="78"/>
    </row>
    <row r="21" spans="2:20" ht="16.05" customHeight="1" thickBot="1" x14ac:dyDescent="0.35">
      <c r="F21" s="77"/>
      <c r="G21" s="77"/>
      <c r="P21" s="87"/>
      <c r="Q21" s="510"/>
      <c r="R21" s="510"/>
      <c r="S21" s="510"/>
      <c r="T21" s="510"/>
    </row>
    <row r="22" spans="2:20" ht="36.75" customHeight="1" thickTop="1" x14ac:dyDescent="0.25">
      <c r="B22" s="514" t="s">
        <v>1033</v>
      </c>
      <c r="C22" s="515"/>
      <c r="D22" s="515"/>
      <c r="E22" s="515"/>
      <c r="F22" s="515"/>
      <c r="G22" s="516"/>
      <c r="P22" s="88"/>
      <c r="Q22" s="509"/>
      <c r="R22" s="509"/>
      <c r="S22" s="509"/>
      <c r="T22" s="89"/>
    </row>
    <row r="23" spans="2:20" s="77" customFormat="1" ht="30.75" customHeight="1" thickBot="1" x14ac:dyDescent="0.35">
      <c r="B23" s="517"/>
      <c r="C23" s="518"/>
      <c r="D23" s="518"/>
      <c r="E23" s="518"/>
      <c r="F23" s="518"/>
      <c r="G23" s="519"/>
      <c r="M23" s="93"/>
      <c r="N23" s="93"/>
      <c r="O23" s="93"/>
      <c r="P23" s="89"/>
      <c r="Q23" s="509"/>
      <c r="R23" s="509"/>
      <c r="S23" s="509"/>
      <c r="T23" s="89"/>
    </row>
    <row r="24" spans="2:20" ht="42.45" customHeight="1" thickBot="1" x14ac:dyDescent="0.35">
      <c r="B24" s="517"/>
      <c r="C24" s="518"/>
      <c r="D24" s="518"/>
      <c r="E24" s="518"/>
      <c r="F24" s="518"/>
      <c r="G24" s="519"/>
      <c r="I24" s="76"/>
      <c r="M24" s="537" t="s">
        <v>988</v>
      </c>
      <c r="N24" s="538"/>
      <c r="O24" s="406" t="s">
        <v>989</v>
      </c>
      <c r="P24" s="92"/>
      <c r="Q24" s="511" t="s">
        <v>1030</v>
      </c>
      <c r="R24" s="512"/>
      <c r="S24" s="512"/>
      <c r="T24" s="513"/>
    </row>
    <row r="25" spans="2:20" ht="25.5" customHeight="1" thickTop="1" x14ac:dyDescent="0.3">
      <c r="B25" s="517"/>
      <c r="C25" s="518"/>
      <c r="D25" s="518"/>
      <c r="E25" s="518"/>
      <c r="F25" s="518"/>
      <c r="G25" s="519"/>
      <c r="I25" s="75"/>
      <c r="M25" s="539" t="s">
        <v>986</v>
      </c>
      <c r="N25" s="540"/>
      <c r="O25" s="407">
        <v>0.70699999999999996</v>
      </c>
      <c r="P25" s="92"/>
      <c r="Q25" s="506" t="s">
        <v>1026</v>
      </c>
      <c r="R25" s="507"/>
      <c r="S25" s="508"/>
      <c r="T25" s="414">
        <v>137</v>
      </c>
    </row>
    <row r="26" spans="2:20" ht="25.5" customHeight="1" thickBot="1" x14ac:dyDescent="0.35">
      <c r="B26" s="517"/>
      <c r="C26" s="518"/>
      <c r="D26" s="518"/>
      <c r="E26" s="518"/>
      <c r="F26" s="518"/>
      <c r="G26" s="519"/>
      <c r="I26" s="76"/>
      <c r="M26" s="525" t="s">
        <v>987</v>
      </c>
      <c r="N26" s="526"/>
      <c r="O26" s="408">
        <v>0.29299999999999998</v>
      </c>
      <c r="Q26" s="506" t="s">
        <v>1027</v>
      </c>
      <c r="R26" s="507"/>
      <c r="S26" s="508"/>
      <c r="T26" s="414">
        <v>104</v>
      </c>
    </row>
    <row r="27" spans="2:20" ht="25.5" customHeight="1" thickBot="1" x14ac:dyDescent="0.35">
      <c r="B27" s="517"/>
      <c r="C27" s="518"/>
      <c r="D27" s="518"/>
      <c r="E27" s="518"/>
      <c r="F27" s="518"/>
      <c r="G27" s="519"/>
      <c r="I27" s="75"/>
      <c r="M27" s="387" t="s">
        <v>994</v>
      </c>
      <c r="N27" s="388"/>
      <c r="O27" s="389" t="s">
        <v>995</v>
      </c>
      <c r="Q27" s="506" t="s">
        <v>1028</v>
      </c>
      <c r="R27" s="507"/>
      <c r="S27" s="508"/>
      <c r="T27" s="414">
        <v>81</v>
      </c>
    </row>
    <row r="28" spans="2:20" ht="25.5" customHeight="1" x14ac:dyDescent="0.3">
      <c r="B28" s="500" t="s">
        <v>815</v>
      </c>
      <c r="C28" s="501"/>
      <c r="D28" s="501"/>
      <c r="E28" s="501"/>
      <c r="F28" s="501"/>
      <c r="G28" s="502"/>
      <c r="I28" s="76"/>
      <c r="Q28" s="534" t="s">
        <v>1029</v>
      </c>
      <c r="R28" s="535"/>
      <c r="S28" s="536"/>
      <c r="T28" s="415">
        <v>72</v>
      </c>
    </row>
    <row r="29" spans="2:20" ht="27" customHeight="1" thickBot="1" x14ac:dyDescent="0.35">
      <c r="B29" s="503" t="s">
        <v>1031</v>
      </c>
      <c r="C29" s="504"/>
      <c r="D29" s="504"/>
      <c r="E29" s="504"/>
      <c r="F29" s="504"/>
      <c r="G29" s="505"/>
      <c r="I29" s="75"/>
      <c r="M29" s="523"/>
      <c r="N29" s="523"/>
      <c r="O29" s="83"/>
      <c r="Q29" s="530" t="s">
        <v>994</v>
      </c>
      <c r="R29" s="531"/>
      <c r="S29" s="532" t="s">
        <v>1032</v>
      </c>
      <c r="T29" s="533"/>
    </row>
    <row r="30" spans="2:20" ht="17.25" customHeight="1" thickTop="1" x14ac:dyDescent="0.25">
      <c r="M30" s="521"/>
      <c r="N30" s="521"/>
      <c r="O30" s="84"/>
    </row>
    <row r="31" spans="2:20" ht="16.5" customHeight="1" x14ac:dyDescent="0.25">
      <c r="M31" s="520"/>
      <c r="N31" s="520"/>
      <c r="O31" s="85"/>
    </row>
    <row r="32" spans="2:20" ht="31.5" customHeight="1" x14ac:dyDescent="0.3">
      <c r="O32" s="86"/>
    </row>
    <row r="33" s="74" customFormat="1" ht="16.5" customHeight="1" x14ac:dyDescent="0.25"/>
    <row r="34" s="74" customFormat="1" ht="16.5" customHeight="1" x14ac:dyDescent="0.25"/>
    <row r="35" s="74" customFormat="1" ht="16.5" customHeight="1" x14ac:dyDescent="0.25"/>
    <row r="36" s="74" customFormat="1" ht="16.5" customHeight="1" x14ac:dyDescent="0.25"/>
    <row r="37" s="74" customFormat="1" ht="16.5" customHeight="1" x14ac:dyDescent="0.25"/>
  </sheetData>
  <sheetProtection algorithmName="SHA-512" hashValue="plHOtAtrSmfEof2wLlmaheDha2/rR+HLqBu7Icgi381jw5cSV9S5syqB58lz7q7cK0IJ37KiRDgBf+IEAsU6Cw==" saltValue="zubkGTWcymEC9vuAW8IyPQ==" spinCount="100000" sheet="1" objects="1" scenarios="1"/>
  <mergeCells count="26">
    <mergeCell ref="M31:N31"/>
    <mergeCell ref="M30:N30"/>
    <mergeCell ref="D1:E1"/>
    <mergeCell ref="M29:N29"/>
    <mergeCell ref="B2:K2"/>
    <mergeCell ref="M26:N26"/>
    <mergeCell ref="M3:T3"/>
    <mergeCell ref="M5:T8"/>
    <mergeCell ref="M9:T9"/>
    <mergeCell ref="Q29:R29"/>
    <mergeCell ref="S29:T29"/>
    <mergeCell ref="Q27:S27"/>
    <mergeCell ref="Q28:S28"/>
    <mergeCell ref="M10:P11"/>
    <mergeCell ref="M24:N24"/>
    <mergeCell ref="M25:N25"/>
    <mergeCell ref="Q11:T11"/>
    <mergeCell ref="Q21:T21"/>
    <mergeCell ref="Q24:T24"/>
    <mergeCell ref="Q25:S25"/>
    <mergeCell ref="B22:G27"/>
    <mergeCell ref="B28:G28"/>
    <mergeCell ref="B29:G29"/>
    <mergeCell ref="Q26:S26"/>
    <mergeCell ref="Q22:S22"/>
    <mergeCell ref="Q23:S23"/>
  </mergeCells>
  <hyperlinks>
    <hyperlink ref="O27" r:id="rId1" xr:uid="{B90657D5-3F42-485B-9474-B4480846C6CC}"/>
    <hyperlink ref="B31:G31" r:id="rId2" display="TWC Wage by Profession" xr:uid="{90D5A56C-AFA2-432B-B631-6BDC1C62F6BB}"/>
    <hyperlink ref="B30:G30" r:id="rId3" display="BLS Percentile Wages" xr:uid="{384FA751-CABC-49A8-8042-685EE99D5433}"/>
    <hyperlink ref="S29:T29" r:id="rId4" display="squaremeals.org" xr:uid="{EC9057A2-AD62-4F39-94A3-3078451F6954}"/>
    <hyperlink ref="B28:G28" r:id="rId5" display="BLS Percentile Wages" xr:uid="{006028CA-2754-42CA-8D72-FBAE40058654}"/>
    <hyperlink ref="B29:G29" r:id="rId6" display="TWC Wage by Profession and MSA" xr:uid="{2C3FEF7F-BD54-443E-97DA-C1628B6852A1}"/>
  </hyperlinks>
  <pageMargins left="0.7" right="0.7" top="0.75" bottom="0.75" header="0.3" footer="0.3"/>
  <pageSetup scale="56" orientation="landscape" r:id="rId7"/>
  <headerFooter>
    <oddHeader>&amp;C&amp;"Times New Roman,Bold"&amp;14National Average Compensation Data</oddHeader>
    <oddFooter>&amp;RLFW
&amp;F</oddFooter>
  </headerFooter>
  <tableParts count="4">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ksPartsData">
    <tabColor rgb="FF00B050"/>
  </sheetPr>
  <dimension ref="A1:GK2"/>
  <sheetViews>
    <sheetView topLeftCell="AP14" workbookViewId="0">
      <selection activeCell="D4" sqref="D4"/>
    </sheetView>
  </sheetViews>
  <sheetFormatPr defaultColWidth="21.77734375" defaultRowHeight="15.6" x14ac:dyDescent="0.3"/>
  <cols>
    <col min="1" max="2" width="21.77734375" style="9"/>
    <col min="3" max="3" width="21.77734375" style="12"/>
    <col min="4" max="7" width="21.77734375" style="9"/>
    <col min="8" max="8" width="32" style="10" bestFit="1" customWidth="1"/>
    <col min="9" max="10" width="21.77734375" style="10"/>
    <col min="11" max="12" width="21.77734375" style="11"/>
    <col min="13" max="14" width="21.77734375" style="10"/>
    <col min="15" max="15" width="21.77734375" style="11"/>
    <col min="16" max="17" width="21.77734375" style="10"/>
    <col min="18" max="18" width="21.77734375" style="11"/>
    <col min="19" max="20" width="21.77734375" style="10"/>
    <col min="21" max="21" width="21.77734375" style="11"/>
    <col min="22" max="23" width="21.77734375" style="10"/>
    <col min="24" max="24" width="21.77734375" style="11"/>
    <col min="25" max="26" width="21.77734375" style="10"/>
    <col min="27" max="27" width="21.77734375" style="11"/>
    <col min="28" max="29" width="21.77734375" style="10"/>
    <col min="30" max="31" width="21.77734375" style="11"/>
    <col min="32" max="32" width="21.77734375" style="10"/>
    <col min="33" max="33" width="21.77734375" style="11"/>
    <col min="34" max="35" width="21.77734375" style="10"/>
    <col min="36" max="36" width="21.77734375" style="11"/>
    <col min="37" max="37" width="21.77734375" style="10"/>
    <col min="38" max="38" width="21.77734375" style="11"/>
    <col min="39" max="39" width="21.77734375" style="10"/>
    <col min="40" max="16384" width="21.77734375" style="9"/>
  </cols>
  <sheetData>
    <row r="1" spans="1:193" s="28" customFormat="1" ht="43.5" customHeight="1" x14ac:dyDescent="0.3">
      <c r="A1" s="24" t="s">
        <v>1</v>
      </c>
      <c r="B1" s="24" t="s">
        <v>0</v>
      </c>
      <c r="C1" s="24" t="s">
        <v>16</v>
      </c>
      <c r="D1" s="24" t="s">
        <v>18</v>
      </c>
      <c r="E1" s="24" t="s">
        <v>19</v>
      </c>
      <c r="F1" s="24" t="s">
        <v>793</v>
      </c>
      <c r="G1" s="24" t="s">
        <v>794</v>
      </c>
      <c r="H1" s="24" t="s">
        <v>801</v>
      </c>
      <c r="I1" s="25" t="s">
        <v>578</v>
      </c>
      <c r="J1" s="25" t="s">
        <v>579</v>
      </c>
      <c r="K1" s="26" t="s">
        <v>580</v>
      </c>
      <c r="L1" s="25" t="s">
        <v>581</v>
      </c>
      <c r="M1" s="25" t="s">
        <v>582</v>
      </c>
      <c r="N1" s="26" t="s">
        <v>583</v>
      </c>
      <c r="O1" s="25" t="s">
        <v>584</v>
      </c>
      <c r="P1" s="25" t="s">
        <v>585</v>
      </c>
      <c r="Q1" s="25" t="s">
        <v>586</v>
      </c>
      <c r="R1" s="26" t="s">
        <v>587</v>
      </c>
      <c r="S1" s="25" t="s">
        <v>588</v>
      </c>
      <c r="T1" s="25" t="s">
        <v>589</v>
      </c>
      <c r="U1" s="26" t="s">
        <v>590</v>
      </c>
      <c r="V1" s="25" t="s">
        <v>591</v>
      </c>
      <c r="W1" s="25" t="s">
        <v>592</v>
      </c>
      <c r="X1" s="25" t="s">
        <v>593</v>
      </c>
      <c r="Y1" s="26" t="s">
        <v>594</v>
      </c>
      <c r="Z1" s="25" t="s">
        <v>595</v>
      </c>
      <c r="AA1" s="25" t="s">
        <v>596</v>
      </c>
      <c r="AB1" s="26" t="s">
        <v>597</v>
      </c>
      <c r="AC1" s="25" t="s">
        <v>598</v>
      </c>
      <c r="AD1" s="25" t="s">
        <v>599</v>
      </c>
      <c r="AE1" s="25" t="s">
        <v>600</v>
      </c>
      <c r="AF1" s="26" t="s">
        <v>601</v>
      </c>
      <c r="AG1" s="25" t="s">
        <v>602</v>
      </c>
      <c r="AH1" s="25" t="s">
        <v>603</v>
      </c>
      <c r="AI1" s="25" t="s">
        <v>796</v>
      </c>
      <c r="AJ1" s="26" t="s">
        <v>605</v>
      </c>
      <c r="AK1" s="25" t="s">
        <v>606</v>
      </c>
      <c r="AL1" s="25" t="s">
        <v>607</v>
      </c>
      <c r="AM1" s="25" t="s">
        <v>608</v>
      </c>
      <c r="AN1" s="26" t="s">
        <v>609</v>
      </c>
      <c r="AO1" s="26" t="s">
        <v>610</v>
      </c>
      <c r="AP1" s="26" t="s">
        <v>611</v>
      </c>
      <c r="AQ1" s="26" t="s">
        <v>612</v>
      </c>
      <c r="AR1" s="26" t="s">
        <v>613</v>
      </c>
      <c r="AS1" s="26" t="s">
        <v>614</v>
      </c>
      <c r="AT1" s="26" t="s">
        <v>615</v>
      </c>
      <c r="AU1" s="26" t="s">
        <v>616</v>
      </c>
      <c r="AV1" s="26" t="s">
        <v>617</v>
      </c>
      <c r="AW1" s="26" t="s">
        <v>618</v>
      </c>
      <c r="AX1" s="26" t="s">
        <v>619</v>
      </c>
      <c r="AY1" s="26" t="s">
        <v>620</v>
      </c>
      <c r="AZ1" s="26" t="s">
        <v>621</v>
      </c>
      <c r="BA1" s="26" t="s">
        <v>622</v>
      </c>
      <c r="BB1" s="26" t="s">
        <v>623</v>
      </c>
      <c r="BC1" s="26" t="s">
        <v>624</v>
      </c>
      <c r="BD1" s="26" t="s">
        <v>625</v>
      </c>
      <c r="BE1" s="26" t="s">
        <v>626</v>
      </c>
      <c r="BF1" s="26" t="s">
        <v>627</v>
      </c>
      <c r="BG1" s="26" t="s">
        <v>628</v>
      </c>
      <c r="BH1" s="26" t="s">
        <v>629</v>
      </c>
      <c r="BI1" s="26" t="s">
        <v>630</v>
      </c>
      <c r="BJ1" s="26" t="s">
        <v>797</v>
      </c>
      <c r="BK1" s="27" t="s">
        <v>689</v>
      </c>
      <c r="BL1" s="27" t="s">
        <v>690</v>
      </c>
      <c r="BM1" s="27" t="s">
        <v>691</v>
      </c>
      <c r="BN1" s="27" t="s">
        <v>695</v>
      </c>
      <c r="BO1" s="27" t="s">
        <v>696</v>
      </c>
      <c r="BP1" s="27" t="s">
        <v>697</v>
      </c>
      <c r="BQ1" s="27" t="s">
        <v>698</v>
      </c>
      <c r="BR1" s="27" t="s">
        <v>703</v>
      </c>
      <c r="BS1" s="27" t="s">
        <v>704</v>
      </c>
      <c r="BT1" s="27" t="s">
        <v>705</v>
      </c>
      <c r="BU1" s="27" t="s">
        <v>706</v>
      </c>
      <c r="BV1" s="27" t="s">
        <v>707</v>
      </c>
      <c r="BW1" s="27" t="s">
        <v>708</v>
      </c>
      <c r="BX1" s="27" t="s">
        <v>709</v>
      </c>
      <c r="BY1" s="27" t="s">
        <v>710</v>
      </c>
      <c r="BZ1" s="27" t="s">
        <v>711</v>
      </c>
      <c r="CA1" s="27" t="s">
        <v>712</v>
      </c>
      <c r="CB1" s="27" t="s">
        <v>713</v>
      </c>
      <c r="CC1" s="27" t="s">
        <v>714</v>
      </c>
      <c r="CD1" s="27" t="s">
        <v>715</v>
      </c>
      <c r="CE1" s="27" t="s">
        <v>716</v>
      </c>
      <c r="CF1" s="27" t="s">
        <v>717</v>
      </c>
      <c r="CG1" s="27" t="s">
        <v>718</v>
      </c>
      <c r="CH1" s="27" t="s">
        <v>719</v>
      </c>
      <c r="CI1" s="27" t="s">
        <v>720</v>
      </c>
      <c r="CJ1" s="27" t="s">
        <v>721</v>
      </c>
      <c r="CK1" s="30" t="s">
        <v>798</v>
      </c>
      <c r="CL1" s="26" t="s">
        <v>692</v>
      </c>
      <c r="CM1" s="27" t="s">
        <v>693</v>
      </c>
      <c r="CN1" s="27" t="s">
        <v>694</v>
      </c>
      <c r="CO1" s="27" t="s">
        <v>699</v>
      </c>
      <c r="CP1" s="27" t="s">
        <v>700</v>
      </c>
      <c r="CQ1" s="27" t="s">
        <v>701</v>
      </c>
      <c r="CR1" s="27" t="s">
        <v>702</v>
      </c>
      <c r="CS1" s="27" t="s">
        <v>722</v>
      </c>
      <c r="CT1" s="27" t="s">
        <v>723</v>
      </c>
      <c r="CU1" s="27" t="s">
        <v>724</v>
      </c>
      <c r="CV1" s="27" t="s">
        <v>725</v>
      </c>
      <c r="CW1" s="27" t="s">
        <v>726</v>
      </c>
      <c r="CX1" s="27" t="s">
        <v>727</v>
      </c>
      <c r="CY1" s="27" t="s">
        <v>728</v>
      </c>
      <c r="CZ1" s="27" t="s">
        <v>729</v>
      </c>
      <c r="DA1" s="27" t="s">
        <v>730</v>
      </c>
      <c r="DB1" s="27" t="s">
        <v>731</v>
      </c>
      <c r="DC1" s="27" t="s">
        <v>732</v>
      </c>
      <c r="DD1" s="27" t="s">
        <v>733</v>
      </c>
      <c r="DE1" s="27" t="s">
        <v>734</v>
      </c>
      <c r="DF1" s="27" t="s">
        <v>735</v>
      </c>
      <c r="DG1" s="27" t="s">
        <v>736</v>
      </c>
      <c r="DH1" s="27" t="s">
        <v>737</v>
      </c>
      <c r="DI1" s="27" t="s">
        <v>738</v>
      </c>
      <c r="DJ1" s="27" t="s">
        <v>739</v>
      </c>
      <c r="DK1" s="27" t="s">
        <v>740</v>
      </c>
      <c r="DL1" s="25" t="s">
        <v>821</v>
      </c>
      <c r="DM1" s="25" t="s">
        <v>827</v>
      </c>
      <c r="DN1" s="26" t="s">
        <v>828</v>
      </c>
      <c r="DO1" s="25" t="s">
        <v>829</v>
      </c>
      <c r="DP1" s="25" t="s">
        <v>836</v>
      </c>
      <c r="DQ1" s="26" t="s">
        <v>837</v>
      </c>
      <c r="DR1" s="25" t="s">
        <v>857</v>
      </c>
      <c r="DS1" s="25" t="s">
        <v>856</v>
      </c>
      <c r="DT1" s="25" t="s">
        <v>855</v>
      </c>
      <c r="DU1" s="26" t="s">
        <v>854</v>
      </c>
      <c r="DV1" s="25" t="s">
        <v>853</v>
      </c>
      <c r="DW1" s="25" t="s">
        <v>852</v>
      </c>
      <c r="DX1" s="26" t="s">
        <v>851</v>
      </c>
      <c r="DY1" s="25" t="s">
        <v>850</v>
      </c>
      <c r="DZ1" s="25" t="s">
        <v>849</v>
      </c>
      <c r="EA1" s="25" t="s">
        <v>848</v>
      </c>
      <c r="EB1" s="26" t="s">
        <v>847</v>
      </c>
      <c r="EC1" s="25" t="s">
        <v>846</v>
      </c>
      <c r="ED1" s="25" t="s">
        <v>844</v>
      </c>
      <c r="EE1" s="26" t="s">
        <v>845</v>
      </c>
      <c r="EF1" s="25" t="s">
        <v>843</v>
      </c>
      <c r="EG1" s="25" t="s">
        <v>842</v>
      </c>
      <c r="EH1" s="25" t="s">
        <v>841</v>
      </c>
      <c r="EI1" s="26" t="s">
        <v>840</v>
      </c>
      <c r="EJ1" s="25" t="s">
        <v>839</v>
      </c>
      <c r="EK1" s="25" t="s">
        <v>838</v>
      </c>
      <c r="EL1" s="26" t="s">
        <v>830</v>
      </c>
      <c r="EM1" s="26" t="s">
        <v>822</v>
      </c>
      <c r="EN1" s="26" t="s">
        <v>831</v>
      </c>
      <c r="EO1" s="26" t="s">
        <v>832</v>
      </c>
      <c r="EP1" s="26" t="s">
        <v>858</v>
      </c>
      <c r="EQ1" s="26" t="s">
        <v>859</v>
      </c>
      <c r="ER1" s="26" t="s">
        <v>860</v>
      </c>
      <c r="ES1" s="26" t="s">
        <v>861</v>
      </c>
      <c r="ET1" s="26" t="s">
        <v>862</v>
      </c>
      <c r="EU1" s="26" t="s">
        <v>863</v>
      </c>
      <c r="EV1" s="26" t="s">
        <v>864</v>
      </c>
      <c r="EW1" s="26" t="s">
        <v>865</v>
      </c>
      <c r="EX1" s="26" t="s">
        <v>866</v>
      </c>
      <c r="EY1" s="26" t="s">
        <v>867</v>
      </c>
      <c r="EZ1" s="26" t="s">
        <v>868</v>
      </c>
      <c r="FA1" s="26" t="s">
        <v>869</v>
      </c>
      <c r="FB1" s="26" t="s">
        <v>870</v>
      </c>
      <c r="FC1" s="26" t="s">
        <v>871</v>
      </c>
      <c r="FD1" s="26" t="s">
        <v>872</v>
      </c>
      <c r="FE1" s="26" t="s">
        <v>873</v>
      </c>
      <c r="FF1" s="26" t="s">
        <v>874</v>
      </c>
      <c r="FG1" s="26" t="s">
        <v>875</v>
      </c>
      <c r="FH1" s="26" t="s">
        <v>879</v>
      </c>
      <c r="FI1" s="26" t="s">
        <v>876</v>
      </c>
      <c r="FJ1" s="26" t="s">
        <v>877</v>
      </c>
      <c r="FK1" s="26" t="s">
        <v>878</v>
      </c>
      <c r="FL1" s="26" t="s">
        <v>833</v>
      </c>
      <c r="FM1" s="26" t="s">
        <v>834</v>
      </c>
      <c r="FN1" s="26" t="s">
        <v>823</v>
      </c>
      <c r="FO1" s="26" t="s">
        <v>835</v>
      </c>
      <c r="FP1" s="26" t="s">
        <v>880</v>
      </c>
      <c r="FQ1" s="26" t="s">
        <v>881</v>
      </c>
      <c r="FR1" s="26" t="s">
        <v>882</v>
      </c>
      <c r="FS1" s="26" t="s">
        <v>883</v>
      </c>
      <c r="FT1" s="26" t="s">
        <v>884</v>
      </c>
      <c r="FU1" s="26" t="s">
        <v>885</v>
      </c>
      <c r="FV1" s="26" t="s">
        <v>886</v>
      </c>
      <c r="FW1" s="26" t="s">
        <v>887</v>
      </c>
      <c r="FX1" s="26" t="s">
        <v>888</v>
      </c>
      <c r="FY1" s="26" t="s">
        <v>889</v>
      </c>
      <c r="FZ1" s="26" t="s">
        <v>890</v>
      </c>
      <c r="GA1" s="26" t="s">
        <v>891</v>
      </c>
      <c r="GB1" s="26" t="s">
        <v>892</v>
      </c>
      <c r="GC1" s="26" t="s">
        <v>893</v>
      </c>
      <c r="GD1" s="26" t="s">
        <v>894</v>
      </c>
      <c r="GE1" s="26" t="s">
        <v>895</v>
      </c>
      <c r="GF1" s="26" t="s">
        <v>896</v>
      </c>
      <c r="GG1" s="26" t="s">
        <v>897</v>
      </c>
      <c r="GH1" s="26" t="s">
        <v>898</v>
      </c>
      <c r="GI1" s="26" t="s">
        <v>899</v>
      </c>
      <c r="GJ1" s="26" t="s">
        <v>900</v>
      </c>
      <c r="GK1" s="26" t="s">
        <v>901</v>
      </c>
    </row>
    <row r="2" spans="1:193" x14ac:dyDescent="0.3">
      <c r="A2" s="8">
        <v>42957.518449074072</v>
      </c>
      <c r="B2" s="9" t="s">
        <v>58</v>
      </c>
      <c r="C2" s="34" t="s">
        <v>993</v>
      </c>
      <c r="H2" s="14"/>
      <c r="I2" s="22"/>
      <c r="J2" s="22"/>
      <c r="K2" s="22"/>
      <c r="L2" s="22"/>
      <c r="M2" s="22"/>
      <c r="N2" s="22"/>
      <c r="O2" s="22"/>
      <c r="P2" s="22"/>
      <c r="Q2" s="22"/>
      <c r="R2" s="22"/>
      <c r="S2" s="22"/>
      <c r="T2" s="22"/>
      <c r="U2" s="22"/>
      <c r="V2" s="22"/>
      <c r="W2" s="22"/>
      <c r="X2" s="22"/>
      <c r="Y2" s="22"/>
      <c r="Z2" s="22"/>
      <c r="AA2" s="22"/>
      <c r="AB2" s="22"/>
      <c r="AC2" s="22"/>
      <c r="AD2" s="23"/>
      <c r="AE2" s="23"/>
      <c r="AF2" s="23"/>
      <c r="AG2" s="23"/>
      <c r="AH2" s="23"/>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row>
  </sheetData>
  <phoneticPr fontId="3" type="noConversion"/>
  <pageMargins left="0.75" right="0.75" top="1" bottom="1" header="0.5" footer="0.5"/>
  <pageSetup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0000"/>
  </sheetPr>
  <dimension ref="B1:X515"/>
  <sheetViews>
    <sheetView topLeftCell="B1" zoomScale="115" zoomScaleNormal="115" workbookViewId="0">
      <selection activeCell="D4" sqref="D4"/>
    </sheetView>
  </sheetViews>
  <sheetFormatPr defaultColWidth="9.21875" defaultRowHeight="13.8" x14ac:dyDescent="0.25"/>
  <cols>
    <col min="1" max="1" width="9.21875" style="36"/>
    <col min="2" max="2" width="42.77734375" style="36" bestFit="1" customWidth="1"/>
    <col min="3" max="3" width="25.77734375" style="36" bestFit="1" customWidth="1"/>
    <col min="4" max="4" width="23.77734375" style="36" bestFit="1" customWidth="1"/>
    <col min="5" max="5" width="38.77734375" style="36" bestFit="1" customWidth="1"/>
    <col min="6" max="6" width="21.44140625" style="36" bestFit="1" customWidth="1"/>
    <col min="7" max="7" width="25.77734375" style="36" bestFit="1" customWidth="1"/>
    <col min="8" max="8" width="3.44140625" style="36" customWidth="1"/>
    <col min="9" max="10" width="3.77734375" style="36" customWidth="1"/>
    <col min="11" max="12" width="9.21875" style="36"/>
    <col min="13" max="13" width="12.21875" style="36" bestFit="1" customWidth="1"/>
    <col min="14" max="16384" width="9.21875" style="36"/>
  </cols>
  <sheetData>
    <row r="1" spans="2:23" ht="20.399999999999999" x14ac:dyDescent="0.35">
      <c r="B1" s="35"/>
      <c r="C1" s="35"/>
      <c r="D1" s="35"/>
      <c r="E1" s="35"/>
      <c r="F1" s="35"/>
      <c r="G1" s="35"/>
      <c r="H1" s="35"/>
      <c r="I1" s="35"/>
      <c r="J1" s="35"/>
      <c r="K1" s="35"/>
      <c r="L1" s="35"/>
      <c r="M1" s="35"/>
      <c r="N1" s="35"/>
      <c r="O1" s="35"/>
      <c r="P1" s="35"/>
      <c r="Q1" s="35"/>
      <c r="R1" s="35"/>
      <c r="S1" s="35"/>
      <c r="T1" s="35"/>
      <c r="U1" s="35"/>
      <c r="V1" s="35"/>
      <c r="W1" s="35"/>
    </row>
    <row r="2" spans="2:23" ht="14.4" thickBot="1" x14ac:dyDescent="0.3">
      <c r="E2" s="37"/>
      <c r="F2" s="37"/>
      <c r="L2" s="38"/>
    </row>
    <row r="3" spans="2:23" s="41" customFormat="1" x14ac:dyDescent="0.25">
      <c r="B3" s="39" t="s">
        <v>27</v>
      </c>
      <c r="C3" s="39" t="s">
        <v>19</v>
      </c>
      <c r="D3" s="40" t="s">
        <v>63</v>
      </c>
      <c r="K3" s="42"/>
      <c r="L3" s="42"/>
    </row>
    <row r="4" spans="2:23" ht="18" x14ac:dyDescent="0.25">
      <c r="B4" s="43" t="s">
        <v>57</v>
      </c>
      <c r="C4" s="44" t="s">
        <v>367</v>
      </c>
      <c r="D4" s="45" t="s">
        <v>368</v>
      </c>
      <c r="K4" s="37"/>
      <c r="L4" s="37"/>
    </row>
    <row r="5" spans="2:23" ht="18" x14ac:dyDescent="0.25">
      <c r="B5" s="43" t="s">
        <v>57</v>
      </c>
      <c r="C5" s="44" t="s">
        <v>229</v>
      </c>
      <c r="D5" s="45" t="s">
        <v>230</v>
      </c>
      <c r="K5" s="37"/>
      <c r="L5" s="37"/>
    </row>
    <row r="6" spans="2:23" ht="18.75" customHeight="1" x14ac:dyDescent="0.25">
      <c r="B6" s="43" t="s">
        <v>57</v>
      </c>
      <c r="C6" s="44" t="s">
        <v>423</v>
      </c>
      <c r="D6" s="45" t="s">
        <v>424</v>
      </c>
      <c r="K6" s="37"/>
      <c r="L6" s="37"/>
      <c r="R6" s="38"/>
    </row>
    <row r="7" spans="2:23" ht="18" x14ac:dyDescent="0.25">
      <c r="B7" s="43" t="s">
        <v>57</v>
      </c>
      <c r="C7" s="44" t="s">
        <v>106</v>
      </c>
      <c r="D7" s="45" t="s">
        <v>107</v>
      </c>
      <c r="K7" s="37"/>
      <c r="L7" s="37"/>
    </row>
    <row r="8" spans="2:23" ht="18" x14ac:dyDescent="0.25">
      <c r="B8" s="43" t="s">
        <v>57</v>
      </c>
      <c r="C8" s="44" t="s">
        <v>223</v>
      </c>
      <c r="D8" s="45" t="s">
        <v>224</v>
      </c>
      <c r="K8" s="37"/>
      <c r="L8" s="37"/>
    </row>
    <row r="9" spans="2:23" ht="18" x14ac:dyDescent="0.25">
      <c r="B9" s="43" t="s">
        <v>57</v>
      </c>
      <c r="C9" s="44" t="s">
        <v>70</v>
      </c>
      <c r="D9" s="45" t="s">
        <v>71</v>
      </c>
      <c r="K9" s="37"/>
      <c r="L9" s="37"/>
      <c r="O9" s="46"/>
    </row>
    <row r="10" spans="2:23" ht="18" x14ac:dyDescent="0.25">
      <c r="B10" s="43" t="s">
        <v>577</v>
      </c>
      <c r="C10" s="44" t="s">
        <v>193</v>
      </c>
      <c r="D10" s="45" t="s">
        <v>194</v>
      </c>
      <c r="K10" s="37"/>
      <c r="L10" s="37"/>
      <c r="Q10" s="38"/>
    </row>
    <row r="11" spans="2:23" ht="18" x14ac:dyDescent="0.25">
      <c r="B11" s="43" t="s">
        <v>576</v>
      </c>
      <c r="C11" s="44" t="s">
        <v>143</v>
      </c>
      <c r="D11" s="45" t="s">
        <v>144</v>
      </c>
      <c r="K11" s="37"/>
      <c r="L11" s="37"/>
    </row>
    <row r="12" spans="2:23" ht="18" x14ac:dyDescent="0.25">
      <c r="B12" s="43" t="s">
        <v>57</v>
      </c>
      <c r="C12" s="44" t="s">
        <v>231</v>
      </c>
      <c r="D12" s="45" t="s">
        <v>232</v>
      </c>
      <c r="K12" s="37"/>
      <c r="L12" s="37"/>
    </row>
    <row r="13" spans="2:23" ht="18" x14ac:dyDescent="0.25">
      <c r="B13" s="43" t="s">
        <v>577</v>
      </c>
      <c r="C13" s="44" t="s">
        <v>195</v>
      </c>
      <c r="D13" s="45" t="s">
        <v>196</v>
      </c>
      <c r="K13" s="37"/>
      <c r="L13" s="37"/>
    </row>
    <row r="14" spans="2:23" ht="18" x14ac:dyDescent="0.25">
      <c r="B14" s="43" t="s">
        <v>57</v>
      </c>
      <c r="C14" s="44" t="s">
        <v>80</v>
      </c>
      <c r="D14" s="45" t="s">
        <v>81</v>
      </c>
      <c r="K14" s="37"/>
      <c r="L14" s="37"/>
    </row>
    <row r="15" spans="2:23" ht="18" x14ac:dyDescent="0.25">
      <c r="B15" s="43" t="s">
        <v>57</v>
      </c>
      <c r="C15" s="44" t="s">
        <v>233</v>
      </c>
      <c r="D15" s="45" t="s">
        <v>234</v>
      </c>
      <c r="K15" s="37"/>
      <c r="L15" s="37"/>
    </row>
    <row r="16" spans="2:23" ht="18.75" customHeight="1" x14ac:dyDescent="0.25">
      <c r="B16" s="43" t="s">
        <v>57</v>
      </c>
      <c r="C16" s="44" t="s">
        <v>529</v>
      </c>
      <c r="D16" s="45" t="s">
        <v>530</v>
      </c>
      <c r="K16" s="37"/>
      <c r="L16" s="37"/>
    </row>
    <row r="17" spans="2:18" ht="18" x14ac:dyDescent="0.25">
      <c r="B17" s="43" t="s">
        <v>57</v>
      </c>
      <c r="C17" s="44" t="s">
        <v>161</v>
      </c>
      <c r="D17" s="45" t="s">
        <v>162</v>
      </c>
      <c r="K17" s="37"/>
      <c r="L17" s="37"/>
    </row>
    <row r="18" spans="2:18" ht="18" x14ac:dyDescent="0.25">
      <c r="B18" s="43" t="s">
        <v>577</v>
      </c>
      <c r="C18" s="44" t="s">
        <v>197</v>
      </c>
      <c r="D18" s="45" t="s">
        <v>198</v>
      </c>
      <c r="K18" s="37"/>
      <c r="L18" s="37"/>
      <c r="O18" s="38"/>
      <c r="Q18" s="47"/>
    </row>
    <row r="19" spans="2:18" ht="18.75" customHeight="1" x14ac:dyDescent="0.25">
      <c r="B19" s="43" t="s">
        <v>57</v>
      </c>
      <c r="C19" s="44" t="s">
        <v>445</v>
      </c>
      <c r="D19" s="45" t="s">
        <v>446</v>
      </c>
      <c r="K19" s="37"/>
      <c r="L19" s="37"/>
    </row>
    <row r="20" spans="2:18" ht="18" x14ac:dyDescent="0.25">
      <c r="B20" s="43" t="s">
        <v>57</v>
      </c>
      <c r="C20" s="44" t="s">
        <v>235</v>
      </c>
      <c r="D20" s="45" t="s">
        <v>236</v>
      </c>
      <c r="L20" s="37"/>
      <c r="R20" s="38"/>
    </row>
    <row r="21" spans="2:18" ht="18.75" customHeight="1" x14ac:dyDescent="0.25">
      <c r="B21" s="43" t="s">
        <v>57</v>
      </c>
      <c r="C21" s="44" t="s">
        <v>447</v>
      </c>
      <c r="D21" s="45" t="s">
        <v>448</v>
      </c>
    </row>
    <row r="22" spans="2:18" ht="18" x14ac:dyDescent="0.25">
      <c r="B22" s="43" t="s">
        <v>57</v>
      </c>
      <c r="C22" s="44" t="s">
        <v>211</v>
      </c>
      <c r="D22" s="45" t="s">
        <v>212</v>
      </c>
    </row>
    <row r="23" spans="2:18" ht="18" x14ac:dyDescent="0.25">
      <c r="B23" s="43" t="s">
        <v>576</v>
      </c>
      <c r="C23" s="44" t="s">
        <v>145</v>
      </c>
      <c r="D23" s="45" t="s">
        <v>146</v>
      </c>
    </row>
    <row r="24" spans="2:18" ht="18" x14ac:dyDescent="0.25">
      <c r="B24" s="43" t="s">
        <v>57</v>
      </c>
      <c r="C24" s="44" t="s">
        <v>100</v>
      </c>
      <c r="D24" s="45" t="s">
        <v>101</v>
      </c>
    </row>
    <row r="25" spans="2:18" ht="18" x14ac:dyDescent="0.25">
      <c r="B25" s="43" t="s">
        <v>57</v>
      </c>
      <c r="C25" s="44" t="s">
        <v>349</v>
      </c>
      <c r="D25" s="45" t="s">
        <v>350</v>
      </c>
      <c r="Q25" s="38"/>
    </row>
    <row r="26" spans="2:18" ht="18" x14ac:dyDescent="0.25">
      <c r="B26" s="43" t="s">
        <v>57</v>
      </c>
      <c r="C26" s="44" t="s">
        <v>237</v>
      </c>
      <c r="D26" s="45" t="s">
        <v>238</v>
      </c>
      <c r="K26" s="48"/>
      <c r="L26" s="48"/>
    </row>
    <row r="27" spans="2:18" ht="18.75" customHeight="1" x14ac:dyDescent="0.25">
      <c r="B27" s="43" t="s">
        <v>57</v>
      </c>
      <c r="C27" s="44" t="s">
        <v>531</v>
      </c>
      <c r="D27" s="45" t="s">
        <v>532</v>
      </c>
      <c r="K27" s="48"/>
      <c r="L27" s="48"/>
    </row>
    <row r="28" spans="2:18" ht="18.75" customHeight="1" x14ac:dyDescent="0.25">
      <c r="B28" s="43" t="s">
        <v>57</v>
      </c>
      <c r="C28" s="44" t="s">
        <v>449</v>
      </c>
      <c r="D28" s="45" t="s">
        <v>450</v>
      </c>
      <c r="K28" s="49"/>
      <c r="R28" s="38"/>
    </row>
    <row r="29" spans="2:18" ht="18" x14ac:dyDescent="0.25">
      <c r="B29" s="43" t="s">
        <v>57</v>
      </c>
      <c r="C29" s="44" t="s">
        <v>102</v>
      </c>
      <c r="D29" s="45" t="s">
        <v>103</v>
      </c>
      <c r="K29" s="49"/>
    </row>
    <row r="30" spans="2:18" ht="18.75" customHeight="1" x14ac:dyDescent="0.25">
      <c r="B30" s="43" t="s">
        <v>57</v>
      </c>
      <c r="C30" s="44" t="s">
        <v>451</v>
      </c>
      <c r="D30" s="45" t="s">
        <v>452</v>
      </c>
      <c r="N30" s="38"/>
    </row>
    <row r="31" spans="2:18" ht="18" x14ac:dyDescent="0.25">
      <c r="B31" s="43" t="s">
        <v>57</v>
      </c>
      <c r="C31" s="44" t="s">
        <v>82</v>
      </c>
      <c r="D31" s="45" t="s">
        <v>83</v>
      </c>
      <c r="I31" s="50"/>
    </row>
    <row r="32" spans="2:18" ht="18.75" customHeight="1" x14ac:dyDescent="0.25">
      <c r="B32" s="43" t="s">
        <v>57</v>
      </c>
      <c r="C32" s="44" t="s">
        <v>533</v>
      </c>
      <c r="D32" s="45" t="s">
        <v>534</v>
      </c>
      <c r="I32" s="50"/>
    </row>
    <row r="33" spans="2:9" ht="18" x14ac:dyDescent="0.25">
      <c r="B33" s="43" t="s">
        <v>57</v>
      </c>
      <c r="C33" s="44" t="s">
        <v>64</v>
      </c>
      <c r="D33" s="45" t="s">
        <v>65</v>
      </c>
    </row>
    <row r="34" spans="2:9" ht="18" x14ac:dyDescent="0.25">
      <c r="B34" s="43" t="s">
        <v>57</v>
      </c>
      <c r="C34" s="44" t="s">
        <v>98</v>
      </c>
      <c r="D34" s="45" t="s">
        <v>99</v>
      </c>
    </row>
    <row r="35" spans="2:9" ht="18" x14ac:dyDescent="0.25">
      <c r="B35" s="43" t="s">
        <v>57</v>
      </c>
      <c r="C35" s="44" t="s">
        <v>369</v>
      </c>
      <c r="D35" s="45" t="s">
        <v>370</v>
      </c>
      <c r="G35" s="51"/>
      <c r="H35" s="37"/>
      <c r="I35" s="51"/>
    </row>
    <row r="36" spans="2:9" ht="18" x14ac:dyDescent="0.25">
      <c r="B36" s="43" t="s">
        <v>57</v>
      </c>
      <c r="C36" s="44" t="s">
        <v>72</v>
      </c>
      <c r="D36" s="45" t="s">
        <v>73</v>
      </c>
      <c r="G36" s="51"/>
      <c r="H36" s="37"/>
      <c r="I36" s="51"/>
    </row>
    <row r="37" spans="2:9" ht="18" x14ac:dyDescent="0.25">
      <c r="B37" s="43" t="s">
        <v>57</v>
      </c>
      <c r="C37" s="44" t="s">
        <v>371</v>
      </c>
      <c r="D37" s="45" t="s">
        <v>372</v>
      </c>
      <c r="G37" s="51"/>
      <c r="H37" s="37"/>
      <c r="I37" s="51"/>
    </row>
    <row r="38" spans="2:9" ht="18" x14ac:dyDescent="0.25">
      <c r="B38" s="43" t="s">
        <v>57</v>
      </c>
      <c r="C38" s="44" t="s">
        <v>239</v>
      </c>
      <c r="D38" s="45" t="s">
        <v>240</v>
      </c>
    </row>
    <row r="39" spans="2:9" ht="18" x14ac:dyDescent="0.25">
      <c r="B39" s="43" t="s">
        <v>576</v>
      </c>
      <c r="C39" s="44" t="s">
        <v>147</v>
      </c>
      <c r="D39" s="45" t="s">
        <v>148</v>
      </c>
      <c r="G39" s="51"/>
      <c r="H39" s="37"/>
      <c r="I39" s="51"/>
    </row>
    <row r="40" spans="2:9" ht="18" x14ac:dyDescent="0.25">
      <c r="B40" s="43" t="s">
        <v>57</v>
      </c>
      <c r="C40" s="44" t="s">
        <v>373</v>
      </c>
      <c r="D40" s="45" t="s">
        <v>374</v>
      </c>
      <c r="G40" s="51"/>
      <c r="H40" s="37"/>
      <c r="I40" s="51"/>
    </row>
    <row r="41" spans="2:9" ht="18" x14ac:dyDescent="0.25">
      <c r="B41" s="43" t="s">
        <v>57</v>
      </c>
      <c r="C41" s="44" t="s">
        <v>241</v>
      </c>
      <c r="D41" s="45" t="s">
        <v>242</v>
      </c>
      <c r="G41" s="51"/>
      <c r="H41" s="37"/>
      <c r="I41" s="51"/>
    </row>
    <row r="42" spans="2:9" ht="18" x14ac:dyDescent="0.25">
      <c r="B42" s="43" t="s">
        <v>57</v>
      </c>
      <c r="C42" s="44" t="s">
        <v>225</v>
      </c>
      <c r="D42" s="45" t="s">
        <v>226</v>
      </c>
      <c r="G42" s="51"/>
      <c r="H42" s="37"/>
      <c r="I42" s="51"/>
    </row>
    <row r="43" spans="2:9" ht="18" x14ac:dyDescent="0.25">
      <c r="B43" s="43" t="s">
        <v>57</v>
      </c>
      <c r="C43" s="44" t="s">
        <v>243</v>
      </c>
      <c r="D43" s="45" t="s">
        <v>244</v>
      </c>
      <c r="G43" s="51"/>
      <c r="H43" s="37"/>
      <c r="I43" s="51"/>
    </row>
    <row r="44" spans="2:9" ht="18.75" customHeight="1" x14ac:dyDescent="0.25">
      <c r="B44" s="43" t="s">
        <v>57</v>
      </c>
      <c r="C44" s="44" t="s">
        <v>453</v>
      </c>
      <c r="D44" s="45" t="s">
        <v>454</v>
      </c>
      <c r="G44" s="51"/>
      <c r="H44" s="37"/>
      <c r="I44" s="51"/>
    </row>
    <row r="45" spans="2:9" ht="18.75" customHeight="1" x14ac:dyDescent="0.25">
      <c r="B45" s="43" t="s">
        <v>57</v>
      </c>
      <c r="C45" s="44" t="s">
        <v>455</v>
      </c>
      <c r="D45" s="45" t="s">
        <v>456</v>
      </c>
      <c r="G45" s="51"/>
      <c r="H45" s="37"/>
      <c r="I45" s="51"/>
    </row>
    <row r="46" spans="2:9" ht="18" x14ac:dyDescent="0.25">
      <c r="B46" s="43" t="s">
        <v>575</v>
      </c>
      <c r="C46" s="44" t="s">
        <v>113</v>
      </c>
      <c r="D46" s="45" t="s">
        <v>114</v>
      </c>
      <c r="G46" s="51"/>
      <c r="H46" s="37"/>
      <c r="I46" s="51"/>
    </row>
    <row r="47" spans="2:9" ht="18" x14ac:dyDescent="0.25">
      <c r="B47" s="43" t="s">
        <v>57</v>
      </c>
      <c r="C47" s="44" t="s">
        <v>245</v>
      </c>
      <c r="D47" s="45" t="s">
        <v>246</v>
      </c>
      <c r="E47" s="45"/>
      <c r="G47" s="51"/>
      <c r="H47" s="37"/>
      <c r="I47" s="51"/>
    </row>
    <row r="48" spans="2:9" ht="18.75" customHeight="1" x14ac:dyDescent="0.25">
      <c r="B48" s="43" t="s">
        <v>57</v>
      </c>
      <c r="C48" s="44" t="s">
        <v>535</v>
      </c>
      <c r="D48" s="45" t="s">
        <v>536</v>
      </c>
      <c r="G48" s="51"/>
      <c r="H48" s="37"/>
      <c r="I48" s="51"/>
    </row>
    <row r="49" spans="2:9" ht="18" x14ac:dyDescent="0.25">
      <c r="B49" s="43" t="s">
        <v>577</v>
      </c>
      <c r="C49" s="44" t="s">
        <v>199</v>
      </c>
      <c r="D49" s="45" t="s">
        <v>200</v>
      </c>
    </row>
    <row r="50" spans="2:9" ht="18" x14ac:dyDescent="0.25">
      <c r="B50" s="43" t="s">
        <v>57</v>
      </c>
      <c r="C50" s="44" t="s">
        <v>417</v>
      </c>
      <c r="D50" s="45" t="s">
        <v>418</v>
      </c>
      <c r="G50" s="51"/>
      <c r="H50" s="37"/>
      <c r="I50" s="51"/>
    </row>
    <row r="51" spans="2:9" ht="18.75" customHeight="1" x14ac:dyDescent="0.25">
      <c r="B51" s="43" t="s">
        <v>57</v>
      </c>
      <c r="C51" s="44" t="s">
        <v>457</v>
      </c>
      <c r="D51" s="45" t="s">
        <v>458</v>
      </c>
      <c r="G51" s="51"/>
      <c r="H51" s="37"/>
      <c r="I51" s="51"/>
    </row>
    <row r="52" spans="2:9" ht="18" x14ac:dyDescent="0.25">
      <c r="B52" s="43" t="s">
        <v>57</v>
      </c>
      <c r="C52" s="44" t="s">
        <v>375</v>
      </c>
      <c r="D52" s="45" t="s">
        <v>376</v>
      </c>
      <c r="G52" s="51"/>
      <c r="H52" s="37"/>
      <c r="I52" s="51"/>
    </row>
    <row r="53" spans="2:9" ht="18" x14ac:dyDescent="0.25">
      <c r="B53" s="43" t="s">
        <v>57</v>
      </c>
      <c r="C53" s="44" t="s">
        <v>163</v>
      </c>
      <c r="D53" s="45" t="s">
        <v>164</v>
      </c>
      <c r="G53" s="51"/>
      <c r="H53" s="37"/>
      <c r="I53" s="51"/>
    </row>
    <row r="54" spans="2:9" ht="18.75" customHeight="1" x14ac:dyDescent="0.25">
      <c r="B54" s="43" t="s">
        <v>57</v>
      </c>
      <c r="C54" s="44" t="s">
        <v>247</v>
      </c>
      <c r="D54" s="45" t="s">
        <v>248</v>
      </c>
      <c r="G54" s="51"/>
      <c r="H54" s="37"/>
      <c r="I54" s="51"/>
    </row>
    <row r="55" spans="2:9" ht="18" x14ac:dyDescent="0.25">
      <c r="B55" s="43" t="s">
        <v>57</v>
      </c>
      <c r="C55" s="44" t="s">
        <v>249</v>
      </c>
      <c r="D55" s="45" t="s">
        <v>250</v>
      </c>
    </row>
    <row r="56" spans="2:9" ht="18.75" customHeight="1" x14ac:dyDescent="0.25">
      <c r="B56" s="43" t="s">
        <v>57</v>
      </c>
      <c r="C56" s="44" t="s">
        <v>251</v>
      </c>
      <c r="D56" s="45" t="s">
        <v>252</v>
      </c>
      <c r="G56" s="51"/>
      <c r="H56" s="37"/>
      <c r="I56" s="51"/>
    </row>
    <row r="57" spans="2:9" ht="18" x14ac:dyDescent="0.25">
      <c r="B57" s="43" t="s">
        <v>57</v>
      </c>
      <c r="C57" s="44" t="s">
        <v>175</v>
      </c>
      <c r="D57" s="45" t="s">
        <v>176</v>
      </c>
      <c r="G57" s="51"/>
      <c r="H57" s="37"/>
      <c r="I57" s="51"/>
    </row>
    <row r="58" spans="2:9" ht="18" x14ac:dyDescent="0.25">
      <c r="B58" s="43" t="s">
        <v>57</v>
      </c>
      <c r="C58" s="44" t="s">
        <v>351</v>
      </c>
      <c r="D58" s="45" t="s">
        <v>352</v>
      </c>
      <c r="G58" s="51"/>
      <c r="H58" s="37"/>
      <c r="I58" s="51"/>
    </row>
    <row r="59" spans="2:9" ht="18" x14ac:dyDescent="0.25">
      <c r="B59" s="43" t="s">
        <v>57</v>
      </c>
      <c r="C59" s="44" t="s">
        <v>253</v>
      </c>
      <c r="D59" s="45" t="s">
        <v>254</v>
      </c>
      <c r="G59" s="51"/>
      <c r="H59" s="37"/>
      <c r="I59" s="51"/>
    </row>
    <row r="60" spans="2:9" ht="18" x14ac:dyDescent="0.25">
      <c r="B60" s="43" t="s">
        <v>575</v>
      </c>
      <c r="C60" s="44" t="s">
        <v>115</v>
      </c>
      <c r="D60" s="45" t="s">
        <v>116</v>
      </c>
      <c r="G60" s="51"/>
      <c r="H60" s="37"/>
      <c r="I60" s="51"/>
    </row>
    <row r="61" spans="2:9" ht="18.75" customHeight="1" x14ac:dyDescent="0.25">
      <c r="B61" s="43" t="s">
        <v>57</v>
      </c>
      <c r="C61" s="44" t="s">
        <v>255</v>
      </c>
      <c r="D61" s="45" t="s">
        <v>256</v>
      </c>
      <c r="G61" s="51"/>
      <c r="H61" s="37"/>
      <c r="I61" s="51"/>
    </row>
    <row r="62" spans="2:9" ht="18.75" customHeight="1" x14ac:dyDescent="0.25">
      <c r="B62" s="43" t="s">
        <v>57</v>
      </c>
      <c r="C62" s="44" t="s">
        <v>257</v>
      </c>
      <c r="D62" s="45" t="s">
        <v>258</v>
      </c>
      <c r="G62" s="51"/>
      <c r="H62" s="37"/>
      <c r="I62" s="51"/>
    </row>
    <row r="63" spans="2:9" ht="18" x14ac:dyDescent="0.25">
      <c r="B63" s="43" t="s">
        <v>57</v>
      </c>
      <c r="C63" s="44" t="s">
        <v>365</v>
      </c>
      <c r="D63" s="45" t="s">
        <v>366</v>
      </c>
      <c r="E63" s="45"/>
      <c r="G63" s="51"/>
      <c r="H63" s="37"/>
      <c r="I63" s="51"/>
    </row>
    <row r="64" spans="2:9" ht="18.75" customHeight="1" x14ac:dyDescent="0.25">
      <c r="B64" s="43" t="s">
        <v>575</v>
      </c>
      <c r="C64" s="44" t="s">
        <v>117</v>
      </c>
      <c r="D64" s="45" t="s">
        <v>118</v>
      </c>
      <c r="G64" s="51"/>
      <c r="H64" s="37"/>
      <c r="I64" s="51"/>
    </row>
    <row r="65" spans="2:9" ht="18.75" customHeight="1" x14ac:dyDescent="0.25">
      <c r="B65" s="43" t="s">
        <v>57</v>
      </c>
      <c r="C65" s="44" t="s">
        <v>537</v>
      </c>
      <c r="D65" s="45" t="s">
        <v>538</v>
      </c>
      <c r="G65" s="51"/>
    </row>
    <row r="66" spans="2:9" ht="18" x14ac:dyDescent="0.25">
      <c r="B66" s="43" t="s">
        <v>57</v>
      </c>
      <c r="C66" s="44" t="s">
        <v>259</v>
      </c>
      <c r="D66" s="45" t="s">
        <v>260</v>
      </c>
      <c r="G66" s="51"/>
      <c r="H66" s="37"/>
      <c r="I66" s="51"/>
    </row>
    <row r="67" spans="2:9" ht="18.75" customHeight="1" x14ac:dyDescent="0.25">
      <c r="B67" s="43" t="s">
        <v>57</v>
      </c>
      <c r="C67" s="44" t="s">
        <v>511</v>
      </c>
      <c r="D67" s="45" t="s">
        <v>512</v>
      </c>
      <c r="G67" s="51"/>
      <c r="H67" s="37"/>
      <c r="I67" s="51"/>
    </row>
    <row r="68" spans="2:9" ht="18" x14ac:dyDescent="0.25">
      <c r="B68" s="43" t="s">
        <v>57</v>
      </c>
      <c r="C68" s="44" t="s">
        <v>261</v>
      </c>
      <c r="D68" s="45" t="s">
        <v>262</v>
      </c>
      <c r="G68" s="51"/>
      <c r="H68" s="37"/>
      <c r="I68" s="51"/>
    </row>
    <row r="69" spans="2:9" ht="18.75" customHeight="1" x14ac:dyDescent="0.25">
      <c r="B69" s="43" t="s">
        <v>57</v>
      </c>
      <c r="C69" s="44" t="s">
        <v>539</v>
      </c>
      <c r="D69" s="45" t="s">
        <v>540</v>
      </c>
      <c r="G69" s="51"/>
      <c r="H69" s="37"/>
      <c r="I69" s="51"/>
    </row>
    <row r="70" spans="2:9" ht="18" x14ac:dyDescent="0.25">
      <c r="B70" s="43" t="s">
        <v>57</v>
      </c>
      <c r="C70" s="44" t="s">
        <v>377</v>
      </c>
      <c r="D70" s="45" t="s">
        <v>378</v>
      </c>
      <c r="G70" s="51"/>
      <c r="H70" s="37"/>
      <c r="I70" s="51"/>
    </row>
    <row r="71" spans="2:9" ht="18" x14ac:dyDescent="0.25">
      <c r="B71" s="43" t="s">
        <v>57</v>
      </c>
      <c r="C71" s="44" t="s">
        <v>187</v>
      </c>
      <c r="D71" s="45" t="s">
        <v>188</v>
      </c>
      <c r="G71" s="51"/>
      <c r="H71" s="37"/>
      <c r="I71" s="51"/>
    </row>
    <row r="72" spans="2:9" ht="18.75" customHeight="1" x14ac:dyDescent="0.25">
      <c r="B72" s="43" t="s">
        <v>57</v>
      </c>
      <c r="C72" s="44" t="s">
        <v>513</v>
      </c>
      <c r="D72" s="45" t="s">
        <v>514</v>
      </c>
      <c r="G72" s="51"/>
      <c r="H72" s="37"/>
      <c r="I72" s="51"/>
    </row>
    <row r="73" spans="2:9" ht="18" x14ac:dyDescent="0.25">
      <c r="B73" s="43" t="s">
        <v>57</v>
      </c>
      <c r="C73" s="44" t="s">
        <v>141</v>
      </c>
      <c r="D73" s="45" t="s">
        <v>142</v>
      </c>
      <c r="G73" s="51"/>
      <c r="H73" s="37"/>
      <c r="I73" s="51"/>
    </row>
    <row r="74" spans="2:9" ht="18" x14ac:dyDescent="0.25">
      <c r="B74" s="43" t="s">
        <v>575</v>
      </c>
      <c r="C74" s="44" t="s">
        <v>119</v>
      </c>
      <c r="D74" s="45" t="s">
        <v>120</v>
      </c>
      <c r="G74" s="51"/>
      <c r="H74" s="37"/>
      <c r="I74" s="51"/>
    </row>
    <row r="75" spans="2:9" ht="18.75" customHeight="1" x14ac:dyDescent="0.25">
      <c r="B75" s="43" t="s">
        <v>57</v>
      </c>
      <c r="C75" s="44" t="s">
        <v>379</v>
      </c>
      <c r="D75" s="45" t="s">
        <v>380</v>
      </c>
      <c r="E75" s="45"/>
      <c r="G75" s="51"/>
      <c r="H75" s="37"/>
      <c r="I75" s="51"/>
    </row>
    <row r="76" spans="2:9" ht="18.75" customHeight="1" x14ac:dyDescent="0.25">
      <c r="B76" s="43" t="s">
        <v>57</v>
      </c>
      <c r="C76" s="44" t="s">
        <v>221</v>
      </c>
      <c r="D76" s="45" t="s">
        <v>222</v>
      </c>
      <c r="G76" s="51"/>
      <c r="H76" s="37"/>
      <c r="I76" s="51"/>
    </row>
    <row r="77" spans="2:9" ht="18" x14ac:dyDescent="0.25">
      <c r="B77" s="43" t="s">
        <v>57</v>
      </c>
      <c r="C77" s="44" t="s">
        <v>381</v>
      </c>
      <c r="D77" s="45" t="s">
        <v>382</v>
      </c>
      <c r="G77" s="51"/>
      <c r="H77" s="37"/>
      <c r="I77" s="51"/>
    </row>
    <row r="78" spans="2:9" ht="18.75" customHeight="1" x14ac:dyDescent="0.25">
      <c r="B78" s="43" t="s">
        <v>57</v>
      </c>
      <c r="C78" s="44" t="s">
        <v>459</v>
      </c>
      <c r="D78" s="45" t="s">
        <v>460</v>
      </c>
      <c r="G78" s="51"/>
      <c r="H78" s="37"/>
      <c r="I78" s="51"/>
    </row>
    <row r="79" spans="2:9" ht="18" x14ac:dyDescent="0.25">
      <c r="B79" s="43" t="s">
        <v>57</v>
      </c>
      <c r="C79" s="44" t="s">
        <v>263</v>
      </c>
      <c r="D79" s="45" t="s">
        <v>264</v>
      </c>
      <c r="G79" s="51"/>
      <c r="H79" s="37"/>
      <c r="I79" s="51"/>
    </row>
    <row r="80" spans="2:9" ht="18" x14ac:dyDescent="0.25">
      <c r="B80" s="43" t="s">
        <v>57</v>
      </c>
      <c r="C80" s="44" t="s">
        <v>265</v>
      </c>
      <c r="D80" s="45" t="s">
        <v>266</v>
      </c>
      <c r="G80" s="51"/>
      <c r="H80" s="37"/>
      <c r="I80" s="51"/>
    </row>
    <row r="81" spans="2:24" ht="18.75" customHeight="1" x14ac:dyDescent="0.25">
      <c r="B81" s="43" t="s">
        <v>57</v>
      </c>
      <c r="C81" s="44" t="s">
        <v>267</v>
      </c>
      <c r="D81" s="45" t="s">
        <v>268</v>
      </c>
      <c r="G81" s="51"/>
      <c r="H81" s="37"/>
      <c r="I81" s="51"/>
    </row>
    <row r="82" spans="2:24" ht="18" x14ac:dyDescent="0.25">
      <c r="B82" s="43" t="s">
        <v>576</v>
      </c>
      <c r="C82" s="44" t="s">
        <v>149</v>
      </c>
      <c r="D82" s="45" t="s">
        <v>150</v>
      </c>
      <c r="G82" s="51"/>
      <c r="H82" s="37"/>
      <c r="I82" s="51"/>
    </row>
    <row r="83" spans="2:24" ht="18" x14ac:dyDescent="0.25">
      <c r="B83" s="43" t="s">
        <v>57</v>
      </c>
      <c r="C83" s="44" t="s">
        <v>383</v>
      </c>
      <c r="D83" s="45" t="s">
        <v>384</v>
      </c>
      <c r="G83" s="51"/>
      <c r="H83" s="37"/>
      <c r="I83" s="51"/>
    </row>
    <row r="84" spans="2:24" ht="18.75" customHeight="1" x14ac:dyDescent="0.25">
      <c r="B84" s="43" t="s">
        <v>57</v>
      </c>
      <c r="C84" s="44" t="s">
        <v>461</v>
      </c>
      <c r="D84" s="45" t="s">
        <v>462</v>
      </c>
      <c r="G84" s="51"/>
      <c r="H84" s="37"/>
      <c r="I84" s="51"/>
      <c r="X84" s="38"/>
    </row>
    <row r="85" spans="2:24" ht="18.75" customHeight="1" x14ac:dyDescent="0.25">
      <c r="B85" s="43" t="s">
        <v>57</v>
      </c>
      <c r="C85" s="44" t="s">
        <v>463</v>
      </c>
      <c r="D85" s="45" t="s">
        <v>464</v>
      </c>
    </row>
    <row r="86" spans="2:24" ht="18" x14ac:dyDescent="0.25">
      <c r="B86" s="43" t="s">
        <v>57</v>
      </c>
      <c r="C86" s="44" t="s">
        <v>269</v>
      </c>
      <c r="D86" s="45" t="s">
        <v>270</v>
      </c>
      <c r="G86" s="51"/>
    </row>
    <row r="87" spans="2:24" ht="18" x14ac:dyDescent="0.25">
      <c r="B87" s="43" t="s">
        <v>576</v>
      </c>
      <c r="C87" s="44" t="s">
        <v>151</v>
      </c>
      <c r="D87" s="45" t="s">
        <v>152</v>
      </c>
    </row>
    <row r="88" spans="2:24" ht="18" x14ac:dyDescent="0.25">
      <c r="B88" s="43" t="s">
        <v>57</v>
      </c>
      <c r="C88" s="44" t="s">
        <v>271</v>
      </c>
      <c r="D88" s="45" t="s">
        <v>272</v>
      </c>
      <c r="G88" s="51"/>
      <c r="H88" s="37"/>
      <c r="I88" s="51"/>
    </row>
    <row r="89" spans="2:24" ht="18.75" customHeight="1" x14ac:dyDescent="0.25">
      <c r="B89" s="43" t="s">
        <v>57</v>
      </c>
      <c r="C89" s="44" t="s">
        <v>465</v>
      </c>
      <c r="D89" s="45" t="s">
        <v>466</v>
      </c>
      <c r="E89" s="45"/>
      <c r="G89" s="51"/>
      <c r="H89" s="37"/>
      <c r="I89" s="51"/>
    </row>
    <row r="90" spans="2:24" ht="18" x14ac:dyDescent="0.25">
      <c r="B90" s="43" t="s">
        <v>57</v>
      </c>
      <c r="C90" s="44" t="s">
        <v>273</v>
      </c>
      <c r="D90" s="45" t="s">
        <v>274</v>
      </c>
      <c r="G90" s="51"/>
      <c r="H90" s="37"/>
      <c r="I90" s="51"/>
    </row>
    <row r="91" spans="2:24" ht="18" x14ac:dyDescent="0.25">
      <c r="B91" s="43" t="s">
        <v>57</v>
      </c>
      <c r="C91" s="44" t="s">
        <v>215</v>
      </c>
      <c r="D91" s="45" t="s">
        <v>216</v>
      </c>
      <c r="G91" s="51"/>
      <c r="H91" s="37"/>
      <c r="I91" s="51"/>
    </row>
    <row r="92" spans="2:24" ht="18.75" customHeight="1" x14ac:dyDescent="0.25">
      <c r="B92" s="43" t="s">
        <v>57</v>
      </c>
      <c r="C92" s="44" t="s">
        <v>541</v>
      </c>
      <c r="D92" s="45" t="s">
        <v>542</v>
      </c>
      <c r="G92" s="51"/>
      <c r="H92" s="37"/>
      <c r="I92" s="51"/>
    </row>
    <row r="93" spans="2:24" ht="18" x14ac:dyDescent="0.25">
      <c r="B93" s="43" t="s">
        <v>57</v>
      </c>
      <c r="C93" s="44" t="s">
        <v>275</v>
      </c>
      <c r="D93" s="45" t="s">
        <v>276</v>
      </c>
      <c r="E93" s="45"/>
      <c r="G93" s="51"/>
      <c r="H93" s="37"/>
      <c r="I93" s="51"/>
      <c r="U93" s="38"/>
    </row>
    <row r="94" spans="2:24" ht="18.75" customHeight="1" x14ac:dyDescent="0.25">
      <c r="B94" s="43" t="s">
        <v>57</v>
      </c>
      <c r="C94" s="44" t="s">
        <v>209</v>
      </c>
      <c r="D94" s="45" t="s">
        <v>210</v>
      </c>
      <c r="G94" s="51"/>
      <c r="H94" s="37"/>
      <c r="I94" s="51"/>
      <c r="U94" s="52"/>
    </row>
    <row r="95" spans="2:24" ht="18" x14ac:dyDescent="0.25">
      <c r="B95" s="43" t="s">
        <v>57</v>
      </c>
      <c r="C95" s="44" t="s">
        <v>169</v>
      </c>
      <c r="D95" s="45" t="s">
        <v>170</v>
      </c>
      <c r="G95" s="51"/>
      <c r="H95" s="37"/>
      <c r="I95" s="51"/>
    </row>
    <row r="96" spans="2:24" ht="18.75" customHeight="1" x14ac:dyDescent="0.25">
      <c r="B96" s="43" t="s">
        <v>57</v>
      </c>
      <c r="C96" s="44" t="s">
        <v>467</v>
      </c>
      <c r="D96" s="45" t="s">
        <v>468</v>
      </c>
      <c r="G96" s="51"/>
      <c r="H96" s="37"/>
      <c r="I96" s="51"/>
    </row>
    <row r="97" spans="2:20" ht="18" x14ac:dyDescent="0.25">
      <c r="B97" s="43" t="s">
        <v>577</v>
      </c>
      <c r="C97" s="44" t="s">
        <v>201</v>
      </c>
      <c r="D97" s="45" t="s">
        <v>202</v>
      </c>
      <c r="G97" s="51"/>
      <c r="H97" s="37"/>
      <c r="I97" s="51"/>
    </row>
    <row r="98" spans="2:20" ht="18.75" customHeight="1" x14ac:dyDescent="0.25">
      <c r="B98" s="43" t="s">
        <v>57</v>
      </c>
      <c r="C98" s="44" t="s">
        <v>277</v>
      </c>
      <c r="D98" s="45" t="s">
        <v>278</v>
      </c>
      <c r="G98" s="51"/>
      <c r="H98" s="37"/>
      <c r="I98" s="51"/>
    </row>
    <row r="99" spans="2:20" ht="18" x14ac:dyDescent="0.25">
      <c r="B99" s="43" t="s">
        <v>57</v>
      </c>
      <c r="C99" s="44" t="s">
        <v>279</v>
      </c>
      <c r="D99" s="45" t="s">
        <v>280</v>
      </c>
      <c r="G99" s="51"/>
      <c r="H99" s="37"/>
      <c r="I99" s="51"/>
    </row>
    <row r="100" spans="2:20" ht="18.75" customHeight="1" x14ac:dyDescent="0.25">
      <c r="B100" s="43" t="s">
        <v>57</v>
      </c>
      <c r="C100" s="44" t="s">
        <v>469</v>
      </c>
      <c r="D100" s="45" t="s">
        <v>470</v>
      </c>
      <c r="G100" s="51"/>
      <c r="H100" s="37"/>
      <c r="I100" s="51"/>
    </row>
    <row r="101" spans="2:20" ht="18" x14ac:dyDescent="0.25">
      <c r="B101" s="43" t="s">
        <v>57</v>
      </c>
      <c r="C101" s="44" t="s">
        <v>281</v>
      </c>
      <c r="D101" s="45" t="s">
        <v>282</v>
      </c>
    </row>
    <row r="102" spans="2:20" ht="18" x14ac:dyDescent="0.25">
      <c r="B102" s="43" t="s">
        <v>57</v>
      </c>
      <c r="C102" s="44" t="s">
        <v>283</v>
      </c>
      <c r="D102" s="45" t="s">
        <v>284</v>
      </c>
      <c r="E102" s="45"/>
      <c r="G102" s="51"/>
      <c r="H102" s="37"/>
      <c r="I102" s="51"/>
    </row>
    <row r="103" spans="2:20" ht="18.75" customHeight="1" x14ac:dyDescent="0.25">
      <c r="B103" s="43" t="s">
        <v>57</v>
      </c>
      <c r="C103" s="44" t="s">
        <v>90</v>
      </c>
      <c r="D103" s="45" t="s">
        <v>91</v>
      </c>
      <c r="G103" s="51"/>
      <c r="H103" s="37"/>
      <c r="I103" s="51"/>
    </row>
    <row r="104" spans="2:20" ht="18" x14ac:dyDescent="0.25">
      <c r="B104" s="43" t="s">
        <v>576</v>
      </c>
      <c r="C104" s="53" t="s">
        <v>153</v>
      </c>
      <c r="D104" s="45" t="s">
        <v>154</v>
      </c>
      <c r="G104" s="51"/>
      <c r="H104" s="37"/>
      <c r="I104" s="51"/>
    </row>
    <row r="105" spans="2:20" ht="18" x14ac:dyDescent="0.25">
      <c r="B105" s="43" t="s">
        <v>57</v>
      </c>
      <c r="C105" s="44" t="s">
        <v>385</v>
      </c>
      <c r="D105" s="45" t="s">
        <v>386</v>
      </c>
      <c r="G105" s="51"/>
      <c r="H105" s="37"/>
      <c r="I105" s="51"/>
    </row>
    <row r="106" spans="2:20" ht="18" x14ac:dyDescent="0.25">
      <c r="B106" s="43" t="s">
        <v>57</v>
      </c>
      <c r="C106" s="44" t="s">
        <v>285</v>
      </c>
      <c r="D106" s="45" t="s">
        <v>286</v>
      </c>
      <c r="G106" s="51"/>
      <c r="H106" s="37"/>
      <c r="I106" s="51"/>
    </row>
    <row r="107" spans="2:20" ht="18" x14ac:dyDescent="0.25">
      <c r="B107" s="43" t="s">
        <v>57</v>
      </c>
      <c r="C107" s="44" t="s">
        <v>287</v>
      </c>
      <c r="D107" s="45" t="s">
        <v>288</v>
      </c>
      <c r="G107" s="51"/>
      <c r="H107" s="37"/>
      <c r="I107" s="51"/>
    </row>
    <row r="108" spans="2:20" ht="18.75" customHeight="1" x14ac:dyDescent="0.25">
      <c r="B108" s="43" t="s">
        <v>57</v>
      </c>
      <c r="C108" s="44" t="s">
        <v>84</v>
      </c>
      <c r="D108" s="45" t="s">
        <v>85</v>
      </c>
      <c r="G108" s="51"/>
      <c r="H108" s="37"/>
      <c r="I108" s="51"/>
    </row>
    <row r="109" spans="2:20" ht="18.75" customHeight="1" x14ac:dyDescent="0.25">
      <c r="B109" s="43" t="s">
        <v>57</v>
      </c>
      <c r="C109" s="44" t="s">
        <v>289</v>
      </c>
      <c r="D109" s="45" t="s">
        <v>290</v>
      </c>
      <c r="G109" s="51"/>
      <c r="H109" s="37"/>
      <c r="I109" s="51"/>
    </row>
    <row r="110" spans="2:20" ht="18" x14ac:dyDescent="0.25">
      <c r="B110" s="43" t="s">
        <v>57</v>
      </c>
      <c r="C110" s="44" t="s">
        <v>387</v>
      </c>
      <c r="D110" s="45" t="s">
        <v>388</v>
      </c>
      <c r="G110" s="51"/>
      <c r="H110" s="37"/>
      <c r="I110" s="51"/>
    </row>
    <row r="111" spans="2:20" ht="18" x14ac:dyDescent="0.25">
      <c r="B111" s="43" t="s">
        <v>57</v>
      </c>
      <c r="C111" s="44" t="s">
        <v>181</v>
      </c>
      <c r="D111" s="45" t="s">
        <v>182</v>
      </c>
      <c r="E111" s="45"/>
      <c r="G111" s="51"/>
      <c r="H111" s="37"/>
      <c r="I111" s="51"/>
      <c r="T111" s="38"/>
    </row>
    <row r="112" spans="2:20" ht="18.75" customHeight="1" x14ac:dyDescent="0.25">
      <c r="B112" s="43" t="s">
        <v>57</v>
      </c>
      <c r="C112" s="44" t="s">
        <v>471</v>
      </c>
      <c r="D112" s="45" t="s">
        <v>472</v>
      </c>
      <c r="G112" s="51"/>
      <c r="H112" s="37"/>
      <c r="I112" s="51"/>
    </row>
    <row r="113" spans="2:9" ht="18" x14ac:dyDescent="0.25">
      <c r="B113" s="43" t="s">
        <v>57</v>
      </c>
      <c r="C113" s="44" t="s">
        <v>291</v>
      </c>
      <c r="D113" s="45" t="s">
        <v>292</v>
      </c>
      <c r="G113" s="51"/>
      <c r="H113" s="37"/>
      <c r="I113" s="51"/>
    </row>
    <row r="114" spans="2:9" ht="18" x14ac:dyDescent="0.25">
      <c r="B114" s="43" t="s">
        <v>575</v>
      </c>
      <c r="C114" s="44" t="s">
        <v>127</v>
      </c>
      <c r="D114" s="45" t="s">
        <v>128</v>
      </c>
      <c r="G114" s="51"/>
      <c r="H114" s="37"/>
      <c r="I114" s="51"/>
    </row>
    <row r="115" spans="2:9" ht="18.75" customHeight="1" x14ac:dyDescent="0.25">
      <c r="B115" s="43" t="s">
        <v>57</v>
      </c>
      <c r="C115" s="44" t="s">
        <v>389</v>
      </c>
      <c r="D115" s="45" t="s">
        <v>390</v>
      </c>
      <c r="G115" s="51"/>
      <c r="H115" s="37"/>
      <c r="I115" s="51"/>
    </row>
    <row r="116" spans="2:9" ht="18.75" customHeight="1" x14ac:dyDescent="0.25">
      <c r="B116" s="43" t="s">
        <v>57</v>
      </c>
      <c r="C116" s="44" t="s">
        <v>425</v>
      </c>
      <c r="D116" s="45" t="s">
        <v>426</v>
      </c>
      <c r="G116" s="51"/>
      <c r="H116" s="37"/>
      <c r="I116" s="51"/>
    </row>
    <row r="117" spans="2:9" ht="18" x14ac:dyDescent="0.25">
      <c r="B117" s="43" t="s">
        <v>57</v>
      </c>
      <c r="C117" s="44" t="s">
        <v>293</v>
      </c>
      <c r="D117" s="45" t="s">
        <v>294</v>
      </c>
      <c r="G117" s="51"/>
      <c r="H117" s="37"/>
      <c r="I117" s="51"/>
    </row>
    <row r="118" spans="2:9" ht="18" x14ac:dyDescent="0.25">
      <c r="B118" s="43" t="s">
        <v>57</v>
      </c>
      <c r="C118" s="44" t="s">
        <v>139</v>
      </c>
      <c r="D118" s="45" t="s">
        <v>140</v>
      </c>
      <c r="G118" s="51"/>
      <c r="H118" s="37"/>
      <c r="I118" s="51"/>
    </row>
    <row r="119" spans="2:9" ht="18.75" customHeight="1" x14ac:dyDescent="0.25">
      <c r="B119" s="43" t="s">
        <v>575</v>
      </c>
      <c r="C119" s="44" t="s">
        <v>121</v>
      </c>
      <c r="D119" s="45" t="s">
        <v>122</v>
      </c>
    </row>
    <row r="120" spans="2:9" ht="18" x14ac:dyDescent="0.25">
      <c r="B120" s="43" t="s">
        <v>57</v>
      </c>
      <c r="C120" s="44" t="s">
        <v>295</v>
      </c>
      <c r="D120" s="45" t="s">
        <v>296</v>
      </c>
      <c r="G120" s="51"/>
      <c r="H120" s="37"/>
      <c r="I120" s="51"/>
    </row>
    <row r="121" spans="2:9" ht="18" x14ac:dyDescent="0.25">
      <c r="B121" s="43" t="s">
        <v>57</v>
      </c>
      <c r="C121" s="44" t="s">
        <v>189</v>
      </c>
      <c r="D121" s="45" t="s">
        <v>190</v>
      </c>
      <c r="G121" s="51"/>
      <c r="H121" s="37"/>
      <c r="I121" s="51"/>
    </row>
    <row r="122" spans="2:9" ht="18" x14ac:dyDescent="0.25">
      <c r="B122" s="43" t="s">
        <v>57</v>
      </c>
      <c r="C122" s="44" t="s">
        <v>391</v>
      </c>
      <c r="D122" s="45" t="s">
        <v>392</v>
      </c>
      <c r="G122" s="51"/>
      <c r="H122" s="37"/>
      <c r="I122" s="51"/>
    </row>
    <row r="123" spans="2:9" ht="18.75" customHeight="1" x14ac:dyDescent="0.25">
      <c r="B123" s="43" t="s">
        <v>57</v>
      </c>
      <c r="C123" s="44" t="s">
        <v>543</v>
      </c>
      <c r="D123" s="45" t="s">
        <v>544</v>
      </c>
      <c r="G123" s="51"/>
      <c r="H123" s="37"/>
      <c r="I123" s="51"/>
    </row>
    <row r="124" spans="2:9" ht="18.75" customHeight="1" x14ac:dyDescent="0.25">
      <c r="B124" s="43" t="s">
        <v>57</v>
      </c>
      <c r="C124" s="44" t="s">
        <v>427</v>
      </c>
      <c r="D124" s="45" t="s">
        <v>428</v>
      </c>
      <c r="G124" s="51"/>
      <c r="H124" s="37"/>
      <c r="I124" s="51"/>
    </row>
    <row r="125" spans="2:9" ht="18" x14ac:dyDescent="0.25">
      <c r="B125" s="43" t="s">
        <v>57</v>
      </c>
      <c r="C125" s="44" t="s">
        <v>353</v>
      </c>
      <c r="D125" s="45" t="s">
        <v>354</v>
      </c>
      <c r="G125" s="51"/>
      <c r="H125" s="37"/>
      <c r="I125" s="51"/>
    </row>
    <row r="126" spans="2:9" ht="18" x14ac:dyDescent="0.25">
      <c r="B126" s="43" t="s">
        <v>57</v>
      </c>
      <c r="C126" s="44" t="s">
        <v>92</v>
      </c>
      <c r="D126" s="45" t="s">
        <v>93</v>
      </c>
      <c r="G126" s="51"/>
      <c r="H126" s="37"/>
      <c r="I126" s="51"/>
    </row>
    <row r="127" spans="2:9" ht="18.75" customHeight="1" x14ac:dyDescent="0.25">
      <c r="B127" s="43" t="s">
        <v>57</v>
      </c>
      <c r="C127" s="44" t="s">
        <v>567</v>
      </c>
      <c r="D127" s="45" t="s">
        <v>568</v>
      </c>
      <c r="G127" s="51"/>
      <c r="H127" s="37"/>
      <c r="I127" s="51"/>
    </row>
    <row r="128" spans="2:9" ht="18.75" customHeight="1" x14ac:dyDescent="0.25">
      <c r="B128" s="43" t="s">
        <v>57</v>
      </c>
      <c r="C128" s="44" t="s">
        <v>545</v>
      </c>
      <c r="D128" s="45" t="s">
        <v>546</v>
      </c>
      <c r="G128" s="51"/>
      <c r="H128" s="37"/>
      <c r="I128" s="51"/>
    </row>
    <row r="129" spans="2:9" ht="18" x14ac:dyDescent="0.25">
      <c r="B129" s="43" t="s">
        <v>575</v>
      </c>
      <c r="C129" s="44" t="s">
        <v>129</v>
      </c>
      <c r="D129" s="45" t="s">
        <v>130</v>
      </c>
      <c r="G129" s="51"/>
      <c r="H129" s="37"/>
      <c r="I129" s="51"/>
    </row>
    <row r="130" spans="2:9" ht="18" x14ac:dyDescent="0.25">
      <c r="B130" s="43" t="s">
        <v>57</v>
      </c>
      <c r="C130" s="44" t="s">
        <v>66</v>
      </c>
      <c r="D130" s="45" t="s">
        <v>67</v>
      </c>
    </row>
    <row r="131" spans="2:9" ht="18.75" customHeight="1" x14ac:dyDescent="0.25">
      <c r="B131" s="43" t="s">
        <v>57</v>
      </c>
      <c r="C131" s="44" t="s">
        <v>571</v>
      </c>
      <c r="D131" s="45" t="s">
        <v>572</v>
      </c>
      <c r="G131" s="51"/>
      <c r="H131" s="37"/>
      <c r="I131" s="51"/>
    </row>
    <row r="132" spans="2:9" ht="18" x14ac:dyDescent="0.25">
      <c r="B132" s="43" t="s">
        <v>575</v>
      </c>
      <c r="C132" s="44" t="s">
        <v>123</v>
      </c>
      <c r="D132" s="45" t="s">
        <v>124</v>
      </c>
      <c r="G132" s="51"/>
      <c r="H132" s="37"/>
      <c r="I132" s="51"/>
    </row>
    <row r="133" spans="2:9" ht="18.75" customHeight="1" x14ac:dyDescent="0.25">
      <c r="B133" s="43" t="s">
        <v>577</v>
      </c>
      <c r="C133" s="44" t="s">
        <v>203</v>
      </c>
      <c r="D133" s="45" t="s">
        <v>204</v>
      </c>
      <c r="E133" s="45"/>
      <c r="G133" s="51"/>
      <c r="H133" s="37"/>
      <c r="I133" s="51"/>
    </row>
    <row r="134" spans="2:9" ht="18.75" customHeight="1" x14ac:dyDescent="0.25">
      <c r="B134" s="43" t="s">
        <v>57</v>
      </c>
      <c r="C134" s="44" t="s">
        <v>547</v>
      </c>
      <c r="D134" s="45" t="s">
        <v>548</v>
      </c>
      <c r="G134" s="51"/>
      <c r="H134" s="37"/>
      <c r="I134" s="51"/>
    </row>
    <row r="135" spans="2:9" ht="18" x14ac:dyDescent="0.25">
      <c r="B135" s="43" t="s">
        <v>57</v>
      </c>
      <c r="C135" s="44" t="s">
        <v>297</v>
      </c>
      <c r="D135" s="45" t="s">
        <v>298</v>
      </c>
      <c r="G135" s="51"/>
      <c r="H135" s="37"/>
      <c r="I135" s="51"/>
    </row>
    <row r="136" spans="2:9" ht="18.75" customHeight="1" x14ac:dyDescent="0.25">
      <c r="B136" s="43" t="s">
        <v>57</v>
      </c>
      <c r="C136" s="44" t="s">
        <v>473</v>
      </c>
      <c r="D136" s="45" t="s">
        <v>474</v>
      </c>
      <c r="G136" s="51"/>
      <c r="H136" s="37"/>
      <c r="I136" s="51"/>
    </row>
    <row r="137" spans="2:9" ht="18.75" customHeight="1" x14ac:dyDescent="0.25">
      <c r="B137" s="43" t="s">
        <v>57</v>
      </c>
      <c r="C137" s="44" t="s">
        <v>475</v>
      </c>
      <c r="D137" s="45" t="s">
        <v>476</v>
      </c>
      <c r="G137" s="51"/>
      <c r="H137" s="37"/>
      <c r="I137" s="51"/>
    </row>
    <row r="138" spans="2:9" ht="18" x14ac:dyDescent="0.25">
      <c r="B138" s="43" t="s">
        <v>57</v>
      </c>
      <c r="C138" s="44" t="s">
        <v>299</v>
      </c>
      <c r="D138" s="45" t="s">
        <v>300</v>
      </c>
      <c r="G138" s="51"/>
      <c r="H138" s="37"/>
      <c r="I138" s="51"/>
    </row>
    <row r="139" spans="2:9" ht="18.75" customHeight="1" x14ac:dyDescent="0.25">
      <c r="B139" s="43" t="s">
        <v>57</v>
      </c>
      <c r="C139" s="44" t="s">
        <v>515</v>
      </c>
      <c r="D139" s="45" t="s">
        <v>516</v>
      </c>
      <c r="G139" s="51"/>
      <c r="H139" s="37"/>
      <c r="I139" s="51"/>
    </row>
    <row r="140" spans="2:9" ht="18.75" customHeight="1" x14ac:dyDescent="0.25">
      <c r="B140" s="43" t="s">
        <v>57</v>
      </c>
      <c r="C140" s="44" t="s">
        <v>549</v>
      </c>
      <c r="D140" s="45" t="s">
        <v>550</v>
      </c>
      <c r="E140" s="45"/>
      <c r="G140" s="51"/>
      <c r="H140" s="37"/>
      <c r="I140" s="51"/>
    </row>
    <row r="141" spans="2:9" ht="18" x14ac:dyDescent="0.25">
      <c r="B141" s="43" t="s">
        <v>57</v>
      </c>
      <c r="C141" s="44" t="s">
        <v>301</v>
      </c>
      <c r="D141" s="45" t="s">
        <v>302</v>
      </c>
      <c r="G141" s="51"/>
      <c r="H141" s="37"/>
      <c r="I141" s="51"/>
    </row>
    <row r="142" spans="2:9" ht="18.75" customHeight="1" x14ac:dyDescent="0.25">
      <c r="B142" s="43" t="s">
        <v>57</v>
      </c>
      <c r="C142" s="44" t="s">
        <v>517</v>
      </c>
      <c r="D142" s="45" t="s">
        <v>518</v>
      </c>
      <c r="G142" s="51"/>
      <c r="H142" s="37"/>
      <c r="I142" s="51"/>
    </row>
    <row r="143" spans="2:9" ht="18.75" customHeight="1" x14ac:dyDescent="0.25">
      <c r="B143" s="43" t="s">
        <v>57</v>
      </c>
      <c r="C143" s="44" t="s">
        <v>393</v>
      </c>
      <c r="D143" s="45" t="s">
        <v>394</v>
      </c>
      <c r="G143" s="51"/>
      <c r="H143" s="37"/>
      <c r="I143" s="51"/>
    </row>
    <row r="144" spans="2:9" ht="18" x14ac:dyDescent="0.25">
      <c r="B144" s="43" t="s">
        <v>57</v>
      </c>
      <c r="C144" s="44" t="s">
        <v>303</v>
      </c>
      <c r="D144" s="45" t="s">
        <v>304</v>
      </c>
      <c r="G144" s="51"/>
      <c r="H144" s="37"/>
      <c r="I144" s="51"/>
    </row>
    <row r="145" spans="2:21" ht="18" x14ac:dyDescent="0.25">
      <c r="B145" s="43" t="s">
        <v>57</v>
      </c>
      <c r="C145" s="44" t="s">
        <v>165</v>
      </c>
      <c r="D145" s="45" t="s">
        <v>166</v>
      </c>
      <c r="G145" s="51"/>
      <c r="H145" s="37"/>
      <c r="I145" s="51"/>
    </row>
    <row r="146" spans="2:21" ht="18.75" customHeight="1" x14ac:dyDescent="0.25">
      <c r="B146" s="43" t="s">
        <v>57</v>
      </c>
      <c r="C146" s="44" t="s">
        <v>551</v>
      </c>
      <c r="D146" s="45" t="s">
        <v>552</v>
      </c>
      <c r="G146" s="51"/>
      <c r="H146" s="37"/>
      <c r="I146" s="51"/>
    </row>
    <row r="147" spans="2:21" ht="18.75" customHeight="1" x14ac:dyDescent="0.25">
      <c r="B147" s="43" t="s">
        <v>57</v>
      </c>
      <c r="C147" s="44" t="s">
        <v>477</v>
      </c>
      <c r="D147" s="45" t="s">
        <v>478</v>
      </c>
      <c r="G147" s="51"/>
      <c r="H147" s="37"/>
      <c r="I147" s="51"/>
      <c r="U147" s="38"/>
    </row>
    <row r="148" spans="2:21" ht="18.75" customHeight="1" x14ac:dyDescent="0.25">
      <c r="B148" s="43" t="s">
        <v>57</v>
      </c>
      <c r="C148" s="44" t="s">
        <v>479</v>
      </c>
      <c r="D148" s="45" t="s">
        <v>480</v>
      </c>
      <c r="G148" s="51"/>
      <c r="H148" s="37"/>
      <c r="I148" s="51"/>
    </row>
    <row r="149" spans="2:21" ht="18.75" customHeight="1" x14ac:dyDescent="0.25">
      <c r="B149" s="43" t="s">
        <v>576</v>
      </c>
      <c r="C149" s="44" t="s">
        <v>155</v>
      </c>
      <c r="D149" s="45" t="s">
        <v>156</v>
      </c>
      <c r="G149" s="51"/>
      <c r="H149" s="37"/>
      <c r="I149" s="51"/>
    </row>
    <row r="150" spans="2:21" ht="18.75" customHeight="1" x14ac:dyDescent="0.25">
      <c r="B150" s="43" t="s">
        <v>57</v>
      </c>
      <c r="C150" s="44" t="s">
        <v>481</v>
      </c>
      <c r="D150" s="45" t="s">
        <v>482</v>
      </c>
    </row>
    <row r="151" spans="2:21" ht="18.75" customHeight="1" x14ac:dyDescent="0.25">
      <c r="B151" s="43" t="s">
        <v>57</v>
      </c>
      <c r="C151" s="44" t="s">
        <v>305</v>
      </c>
      <c r="D151" s="45" t="s">
        <v>306</v>
      </c>
      <c r="G151" s="51"/>
      <c r="H151" s="37"/>
      <c r="I151" s="51"/>
    </row>
    <row r="152" spans="2:21" ht="18.75" customHeight="1" x14ac:dyDescent="0.25">
      <c r="B152" s="43" t="s">
        <v>57</v>
      </c>
      <c r="C152" s="44" t="s">
        <v>553</v>
      </c>
      <c r="D152" s="45" t="s">
        <v>554</v>
      </c>
      <c r="G152" s="51"/>
      <c r="H152" s="37"/>
      <c r="I152" s="51"/>
    </row>
    <row r="153" spans="2:21" ht="18.75" customHeight="1" x14ac:dyDescent="0.25">
      <c r="B153" s="43" t="s">
        <v>57</v>
      </c>
      <c r="C153" s="44" t="s">
        <v>483</v>
      </c>
      <c r="D153" s="45" t="s">
        <v>484</v>
      </c>
      <c r="G153" s="51"/>
      <c r="H153" s="37"/>
      <c r="I153" s="51"/>
    </row>
    <row r="154" spans="2:21" ht="18.75" customHeight="1" x14ac:dyDescent="0.25">
      <c r="B154" s="43" t="s">
        <v>57</v>
      </c>
      <c r="C154" s="44" t="s">
        <v>307</v>
      </c>
      <c r="D154" s="45" t="s">
        <v>308</v>
      </c>
      <c r="G154" s="51"/>
      <c r="H154" s="37"/>
      <c r="I154" s="51"/>
    </row>
    <row r="155" spans="2:21" ht="18" x14ac:dyDescent="0.25">
      <c r="B155" s="43" t="s">
        <v>57</v>
      </c>
      <c r="C155" s="44" t="s">
        <v>177</v>
      </c>
      <c r="D155" s="45" t="s">
        <v>178</v>
      </c>
      <c r="G155" s="51"/>
      <c r="H155" s="37"/>
      <c r="I155" s="51"/>
    </row>
    <row r="156" spans="2:21" ht="18.75" customHeight="1" x14ac:dyDescent="0.25">
      <c r="B156" s="43" t="s">
        <v>57</v>
      </c>
      <c r="C156" s="44" t="s">
        <v>179</v>
      </c>
      <c r="D156" s="45" t="s">
        <v>180</v>
      </c>
      <c r="G156" s="51"/>
      <c r="H156" s="37"/>
      <c r="I156" s="51"/>
    </row>
    <row r="157" spans="2:21" ht="18.75" customHeight="1" x14ac:dyDescent="0.25">
      <c r="B157" s="43" t="s">
        <v>57</v>
      </c>
      <c r="C157" s="44" t="s">
        <v>485</v>
      </c>
      <c r="D157" s="45" t="s">
        <v>486</v>
      </c>
      <c r="G157" s="51"/>
      <c r="H157" s="37"/>
      <c r="I157" s="51"/>
    </row>
    <row r="158" spans="2:21" ht="18" x14ac:dyDescent="0.25">
      <c r="B158" s="43" t="s">
        <v>57</v>
      </c>
      <c r="C158" s="44" t="s">
        <v>395</v>
      </c>
      <c r="D158" s="45" t="s">
        <v>396</v>
      </c>
      <c r="G158" s="51"/>
      <c r="H158" s="37"/>
      <c r="I158" s="51"/>
    </row>
    <row r="159" spans="2:21" ht="18.75" customHeight="1" x14ac:dyDescent="0.25">
      <c r="B159" s="43" t="s">
        <v>57</v>
      </c>
      <c r="C159" s="44" t="s">
        <v>185</v>
      </c>
      <c r="D159" s="45" t="s">
        <v>186</v>
      </c>
      <c r="G159" s="51"/>
      <c r="H159" s="37"/>
      <c r="I159" s="51"/>
    </row>
    <row r="160" spans="2:21" ht="18.75" customHeight="1" x14ac:dyDescent="0.25">
      <c r="B160" s="43" t="s">
        <v>57</v>
      </c>
      <c r="C160" s="44" t="s">
        <v>487</v>
      </c>
      <c r="D160" s="45" t="s">
        <v>488</v>
      </c>
      <c r="G160" s="51"/>
      <c r="H160" s="37"/>
      <c r="I160" s="51"/>
    </row>
    <row r="161" spans="2:21" ht="18.75" customHeight="1" x14ac:dyDescent="0.25">
      <c r="B161" s="43" t="s">
        <v>57</v>
      </c>
      <c r="C161" s="44" t="s">
        <v>555</v>
      </c>
      <c r="D161" s="45" t="s">
        <v>556</v>
      </c>
      <c r="G161" s="51"/>
      <c r="H161" s="37"/>
      <c r="I161" s="51"/>
    </row>
    <row r="162" spans="2:21" ht="18.75" customHeight="1" x14ac:dyDescent="0.25">
      <c r="B162" s="43" t="s">
        <v>57</v>
      </c>
      <c r="C162" s="44" t="s">
        <v>519</v>
      </c>
      <c r="D162" s="45" t="s">
        <v>520</v>
      </c>
      <c r="G162" s="51"/>
      <c r="H162" s="37"/>
      <c r="I162" s="51"/>
    </row>
    <row r="163" spans="2:21" ht="18.75" customHeight="1" x14ac:dyDescent="0.25">
      <c r="B163" s="43" t="s">
        <v>57</v>
      </c>
      <c r="C163" s="44" t="s">
        <v>489</v>
      </c>
      <c r="D163" s="45" t="s">
        <v>490</v>
      </c>
    </row>
    <row r="164" spans="2:21" ht="18.75" customHeight="1" x14ac:dyDescent="0.25">
      <c r="B164" s="43" t="s">
        <v>57</v>
      </c>
      <c r="C164" s="44" t="s">
        <v>219</v>
      </c>
      <c r="D164" s="45" t="s">
        <v>220</v>
      </c>
      <c r="G164" s="51"/>
      <c r="H164" s="37"/>
      <c r="I164" s="51"/>
    </row>
    <row r="165" spans="2:21" ht="18.75" customHeight="1" x14ac:dyDescent="0.25">
      <c r="B165" s="43" t="s">
        <v>57</v>
      </c>
      <c r="C165" s="44" t="s">
        <v>557</v>
      </c>
      <c r="D165" s="45" t="s">
        <v>558</v>
      </c>
      <c r="G165" s="51"/>
      <c r="H165" s="37"/>
      <c r="I165" s="51"/>
    </row>
    <row r="166" spans="2:21" ht="18.75" customHeight="1" x14ac:dyDescent="0.25">
      <c r="B166" s="43" t="s">
        <v>577</v>
      </c>
      <c r="C166" s="44" t="s">
        <v>205</v>
      </c>
      <c r="D166" s="45" t="s">
        <v>206</v>
      </c>
      <c r="G166" s="51"/>
      <c r="H166" s="37"/>
      <c r="I166" s="51"/>
    </row>
    <row r="167" spans="2:21" ht="18.75" customHeight="1" x14ac:dyDescent="0.25">
      <c r="B167" s="43" t="s">
        <v>57</v>
      </c>
      <c r="C167" s="44" t="s">
        <v>491</v>
      </c>
      <c r="D167" s="45" t="s">
        <v>492</v>
      </c>
      <c r="G167" s="51"/>
    </row>
    <row r="168" spans="2:21" ht="18.75" customHeight="1" x14ac:dyDescent="0.25">
      <c r="B168" s="43" t="s">
        <v>57</v>
      </c>
      <c r="C168" s="44" t="s">
        <v>183</v>
      </c>
      <c r="D168" s="45" t="s">
        <v>184</v>
      </c>
      <c r="G168" s="51"/>
      <c r="H168" s="37"/>
      <c r="I168" s="51"/>
      <c r="U168" s="38"/>
    </row>
    <row r="169" spans="2:21" ht="18.75" customHeight="1" x14ac:dyDescent="0.25">
      <c r="B169" s="43" t="s">
        <v>57</v>
      </c>
      <c r="C169" s="44" t="s">
        <v>493</v>
      </c>
      <c r="D169" s="45" t="s">
        <v>494</v>
      </c>
      <c r="G169" s="51"/>
      <c r="H169" s="37"/>
      <c r="I169" s="51"/>
    </row>
    <row r="170" spans="2:21" ht="18.75" customHeight="1" x14ac:dyDescent="0.25">
      <c r="B170" s="43" t="s">
        <v>57</v>
      </c>
      <c r="C170" s="44" t="s">
        <v>495</v>
      </c>
      <c r="D170" s="45" t="s">
        <v>496</v>
      </c>
      <c r="G170" s="51"/>
      <c r="H170" s="37"/>
      <c r="I170" s="51"/>
    </row>
    <row r="171" spans="2:21" ht="18.75" customHeight="1" x14ac:dyDescent="0.25">
      <c r="B171" s="43" t="s">
        <v>57</v>
      </c>
      <c r="C171" s="44" t="s">
        <v>309</v>
      </c>
      <c r="D171" s="45" t="s">
        <v>310</v>
      </c>
      <c r="G171" s="51"/>
      <c r="H171" s="37"/>
      <c r="I171" s="51"/>
    </row>
    <row r="172" spans="2:21" ht="18" x14ac:dyDescent="0.25">
      <c r="B172" s="43" t="s">
        <v>57</v>
      </c>
      <c r="C172" s="44" t="s">
        <v>397</v>
      </c>
      <c r="D172" s="45" t="s">
        <v>398</v>
      </c>
      <c r="G172" s="51"/>
      <c r="H172" s="37"/>
      <c r="I172" s="51"/>
    </row>
    <row r="173" spans="2:21" ht="18.75" customHeight="1" x14ac:dyDescent="0.25">
      <c r="B173" s="43" t="s">
        <v>576</v>
      </c>
      <c r="C173" s="44" t="s">
        <v>157</v>
      </c>
      <c r="D173" s="45" t="s">
        <v>158</v>
      </c>
      <c r="G173" s="51"/>
      <c r="H173" s="37"/>
      <c r="I173" s="51"/>
    </row>
    <row r="174" spans="2:21" ht="18.75" customHeight="1" x14ac:dyDescent="0.25">
      <c r="B174" s="43" t="s">
        <v>57</v>
      </c>
      <c r="C174" s="44" t="s">
        <v>311</v>
      </c>
      <c r="D174" s="45" t="s">
        <v>312</v>
      </c>
      <c r="G174" s="51"/>
      <c r="H174" s="37"/>
      <c r="I174" s="51"/>
    </row>
    <row r="175" spans="2:21" ht="18.75" customHeight="1" x14ac:dyDescent="0.25">
      <c r="B175" s="43" t="s">
        <v>57</v>
      </c>
      <c r="C175" s="44" t="s">
        <v>399</v>
      </c>
      <c r="D175" s="45" t="s">
        <v>400</v>
      </c>
      <c r="G175" s="51"/>
      <c r="H175" s="37"/>
      <c r="I175" s="51"/>
    </row>
    <row r="176" spans="2:21" ht="18.75" customHeight="1" x14ac:dyDescent="0.25">
      <c r="B176" s="43" t="s">
        <v>57</v>
      </c>
      <c r="C176" s="44" t="s">
        <v>313</v>
      </c>
      <c r="D176" s="45" t="s">
        <v>314</v>
      </c>
      <c r="G176" s="51"/>
      <c r="H176" s="37"/>
      <c r="I176" s="51"/>
    </row>
    <row r="177" spans="2:9" ht="18.75" customHeight="1" x14ac:dyDescent="0.25">
      <c r="B177" s="43" t="s">
        <v>57</v>
      </c>
      <c r="C177" s="44" t="s">
        <v>429</v>
      </c>
      <c r="D177" s="45" t="s">
        <v>430</v>
      </c>
      <c r="G177" s="51"/>
      <c r="H177" s="37"/>
      <c r="I177" s="51"/>
    </row>
    <row r="178" spans="2:9" ht="18.75" customHeight="1" x14ac:dyDescent="0.25">
      <c r="B178" s="43" t="s">
        <v>57</v>
      </c>
      <c r="C178" s="44" t="s">
        <v>401</v>
      </c>
      <c r="D178" s="45" t="s">
        <v>402</v>
      </c>
      <c r="G178" s="51"/>
      <c r="H178" s="37"/>
      <c r="I178" s="51"/>
    </row>
    <row r="179" spans="2:9" ht="18" x14ac:dyDescent="0.25">
      <c r="B179" s="43" t="s">
        <v>57</v>
      </c>
      <c r="C179" s="44" t="s">
        <v>96</v>
      </c>
      <c r="D179" s="45" t="s">
        <v>97</v>
      </c>
      <c r="G179" s="51"/>
      <c r="H179" s="37"/>
      <c r="I179" s="51"/>
    </row>
    <row r="180" spans="2:9" ht="18.75" customHeight="1" x14ac:dyDescent="0.25">
      <c r="B180" s="43" t="s">
        <v>57</v>
      </c>
      <c r="C180" s="44" t="s">
        <v>315</v>
      </c>
      <c r="D180" s="45" t="s">
        <v>316</v>
      </c>
      <c r="G180" s="51"/>
      <c r="H180" s="37"/>
      <c r="I180" s="51"/>
    </row>
    <row r="181" spans="2:9" ht="18.75" customHeight="1" x14ac:dyDescent="0.25">
      <c r="B181" s="43" t="s">
        <v>57</v>
      </c>
      <c r="C181" s="44" t="s">
        <v>108</v>
      </c>
      <c r="D181" s="45" t="s">
        <v>109</v>
      </c>
      <c r="G181" s="51"/>
      <c r="H181" s="37"/>
      <c r="I181" s="51"/>
    </row>
    <row r="182" spans="2:9" ht="18.75" customHeight="1" x14ac:dyDescent="0.25">
      <c r="B182" s="43" t="s">
        <v>57</v>
      </c>
      <c r="C182" s="44" t="s">
        <v>317</v>
      </c>
      <c r="D182" s="45" t="s">
        <v>318</v>
      </c>
      <c r="G182" s="51"/>
      <c r="H182" s="37"/>
      <c r="I182" s="51"/>
    </row>
    <row r="183" spans="2:9" ht="18.75" customHeight="1" x14ac:dyDescent="0.25">
      <c r="B183" s="43" t="s">
        <v>57</v>
      </c>
      <c r="C183" s="44" t="s">
        <v>74</v>
      </c>
      <c r="D183" s="45" t="s">
        <v>75</v>
      </c>
      <c r="G183" s="51"/>
      <c r="H183" s="37"/>
      <c r="I183" s="51"/>
    </row>
    <row r="184" spans="2:9" ht="18.75" customHeight="1" x14ac:dyDescent="0.25">
      <c r="B184" s="43" t="s">
        <v>57</v>
      </c>
      <c r="C184" s="44" t="s">
        <v>94</v>
      </c>
      <c r="D184" s="45" t="s">
        <v>95</v>
      </c>
      <c r="G184" s="51"/>
      <c r="H184" s="37"/>
      <c r="I184" s="51"/>
    </row>
    <row r="185" spans="2:9" ht="18.75" customHeight="1" x14ac:dyDescent="0.25">
      <c r="B185" s="43" t="s">
        <v>57</v>
      </c>
      <c r="C185" s="44" t="s">
        <v>403</v>
      </c>
      <c r="D185" s="45" t="s">
        <v>404</v>
      </c>
      <c r="G185" s="51"/>
      <c r="H185" s="37"/>
      <c r="I185" s="51"/>
    </row>
    <row r="186" spans="2:9" ht="18.75" customHeight="1" x14ac:dyDescent="0.25">
      <c r="B186" s="43" t="s">
        <v>57</v>
      </c>
      <c r="C186" s="44" t="s">
        <v>405</v>
      </c>
      <c r="D186" s="45" t="s">
        <v>406</v>
      </c>
      <c r="G186" s="51"/>
      <c r="H186" s="37"/>
      <c r="I186" s="51"/>
    </row>
    <row r="187" spans="2:9" ht="18.75" customHeight="1" x14ac:dyDescent="0.25">
      <c r="B187" s="43" t="s">
        <v>575</v>
      </c>
      <c r="C187" s="44" t="s">
        <v>131</v>
      </c>
      <c r="D187" s="45" t="s">
        <v>132</v>
      </c>
      <c r="G187" s="51"/>
      <c r="H187" s="37"/>
      <c r="I187" s="51"/>
    </row>
    <row r="188" spans="2:9" ht="18.75" customHeight="1" x14ac:dyDescent="0.25">
      <c r="B188" s="43" t="s">
        <v>57</v>
      </c>
      <c r="C188" s="44" t="s">
        <v>319</v>
      </c>
      <c r="D188" s="45" t="s">
        <v>320</v>
      </c>
      <c r="G188" s="51"/>
      <c r="H188" s="37"/>
      <c r="I188" s="51"/>
    </row>
    <row r="189" spans="2:9" ht="18.75" customHeight="1" x14ac:dyDescent="0.25">
      <c r="B189" s="43" t="s">
        <v>57</v>
      </c>
      <c r="C189" s="44" t="s">
        <v>321</v>
      </c>
      <c r="D189" s="45" t="s">
        <v>322</v>
      </c>
      <c r="G189" s="51"/>
      <c r="H189" s="37"/>
      <c r="I189" s="51"/>
    </row>
    <row r="190" spans="2:9" ht="18.75" customHeight="1" x14ac:dyDescent="0.25">
      <c r="B190" s="43" t="s">
        <v>57</v>
      </c>
      <c r="C190" s="44" t="s">
        <v>431</v>
      </c>
      <c r="D190" s="45" t="s">
        <v>432</v>
      </c>
      <c r="G190" s="51"/>
      <c r="H190" s="37"/>
      <c r="I190" s="51"/>
    </row>
    <row r="191" spans="2:9" ht="18.75" customHeight="1" x14ac:dyDescent="0.25">
      <c r="B191" s="43" t="s">
        <v>57</v>
      </c>
      <c r="C191" s="44" t="s">
        <v>76</v>
      </c>
      <c r="D191" s="45" t="s">
        <v>77</v>
      </c>
      <c r="G191" s="51"/>
      <c r="H191" s="37"/>
      <c r="I191" s="51"/>
    </row>
    <row r="192" spans="2:9" ht="18.75" customHeight="1" x14ac:dyDescent="0.25">
      <c r="B192" s="43" t="s">
        <v>57</v>
      </c>
      <c r="C192" s="44" t="s">
        <v>355</v>
      </c>
      <c r="D192" s="45" t="s">
        <v>356</v>
      </c>
    </row>
    <row r="193" spans="2:9" ht="18.75" customHeight="1" x14ac:dyDescent="0.25">
      <c r="B193" s="43" t="s">
        <v>57</v>
      </c>
      <c r="C193" s="44" t="s">
        <v>407</v>
      </c>
      <c r="D193" s="45" t="s">
        <v>408</v>
      </c>
      <c r="G193" s="51"/>
      <c r="H193" s="37"/>
      <c r="I193" s="51"/>
    </row>
    <row r="194" spans="2:9" ht="18.75" customHeight="1" x14ac:dyDescent="0.25">
      <c r="B194" s="43" t="s">
        <v>57</v>
      </c>
      <c r="C194" s="44" t="s">
        <v>78</v>
      </c>
      <c r="D194" s="45" t="s">
        <v>79</v>
      </c>
    </row>
    <row r="195" spans="2:9" ht="18.75" customHeight="1" x14ac:dyDescent="0.25">
      <c r="B195" s="43" t="s">
        <v>57</v>
      </c>
      <c r="C195" s="44" t="s">
        <v>323</v>
      </c>
      <c r="D195" s="45" t="s">
        <v>324</v>
      </c>
      <c r="G195" s="51"/>
      <c r="H195" s="37"/>
      <c r="I195" s="51"/>
    </row>
    <row r="196" spans="2:9" ht="18.75" customHeight="1" x14ac:dyDescent="0.25">
      <c r="B196" s="43" t="s">
        <v>57</v>
      </c>
      <c r="C196" s="44" t="s">
        <v>521</v>
      </c>
      <c r="D196" s="45" t="s">
        <v>522</v>
      </c>
      <c r="G196" s="51"/>
      <c r="H196" s="37"/>
      <c r="I196" s="51"/>
    </row>
    <row r="197" spans="2:9" ht="18.75" customHeight="1" x14ac:dyDescent="0.25">
      <c r="B197" s="43" t="s">
        <v>57</v>
      </c>
      <c r="C197" s="44" t="s">
        <v>409</v>
      </c>
      <c r="D197" s="45" t="s">
        <v>410</v>
      </c>
      <c r="G197" s="51"/>
      <c r="H197" s="37"/>
      <c r="I197" s="51"/>
    </row>
    <row r="198" spans="2:9" ht="18.75" customHeight="1" x14ac:dyDescent="0.25">
      <c r="B198" s="43" t="s">
        <v>57</v>
      </c>
      <c r="C198" s="44" t="s">
        <v>325</v>
      </c>
      <c r="D198" s="45" t="s">
        <v>326</v>
      </c>
      <c r="G198" s="51"/>
      <c r="H198" s="37"/>
      <c r="I198" s="51"/>
    </row>
    <row r="199" spans="2:9" ht="18" x14ac:dyDescent="0.25">
      <c r="B199" s="43" t="s">
        <v>57</v>
      </c>
      <c r="C199" s="44" t="s">
        <v>559</v>
      </c>
      <c r="D199" s="45" t="s">
        <v>560</v>
      </c>
      <c r="G199" s="51"/>
      <c r="H199" s="37"/>
      <c r="I199" s="51"/>
    </row>
    <row r="200" spans="2:9" ht="18.75" customHeight="1" x14ac:dyDescent="0.25">
      <c r="B200" s="43" t="s">
        <v>57</v>
      </c>
      <c r="C200" s="44" t="s">
        <v>327</v>
      </c>
      <c r="D200" s="45" t="s">
        <v>328</v>
      </c>
      <c r="G200" s="51"/>
      <c r="H200" s="37"/>
      <c r="I200" s="51"/>
    </row>
    <row r="201" spans="2:9" ht="18.75" customHeight="1" x14ac:dyDescent="0.25">
      <c r="B201" s="43" t="s">
        <v>57</v>
      </c>
      <c r="C201" s="44" t="s">
        <v>104</v>
      </c>
      <c r="D201" s="45" t="s">
        <v>105</v>
      </c>
      <c r="G201" s="51"/>
      <c r="H201" s="37"/>
      <c r="I201" s="51"/>
    </row>
    <row r="202" spans="2:9" ht="18.75" customHeight="1" x14ac:dyDescent="0.25">
      <c r="B202" s="43" t="s">
        <v>575</v>
      </c>
      <c r="C202" s="44" t="s">
        <v>125</v>
      </c>
      <c r="D202" s="45" t="s">
        <v>126</v>
      </c>
      <c r="G202" s="51"/>
      <c r="H202" s="37"/>
      <c r="I202" s="51"/>
    </row>
    <row r="203" spans="2:9" ht="18" x14ac:dyDescent="0.25">
      <c r="B203" s="43" t="s">
        <v>57</v>
      </c>
      <c r="C203" s="44" t="s">
        <v>497</v>
      </c>
      <c r="D203" s="45" t="s">
        <v>498</v>
      </c>
    </row>
    <row r="204" spans="2:9" ht="18.75" customHeight="1" x14ac:dyDescent="0.25">
      <c r="B204" s="43" t="s">
        <v>57</v>
      </c>
      <c r="C204" s="44" t="s">
        <v>171</v>
      </c>
      <c r="D204" s="45" t="s">
        <v>172</v>
      </c>
      <c r="G204" s="51"/>
      <c r="H204" s="37"/>
      <c r="I204" s="51"/>
    </row>
    <row r="205" spans="2:9" ht="18.75" customHeight="1" x14ac:dyDescent="0.25">
      <c r="B205" s="43" t="s">
        <v>57</v>
      </c>
      <c r="C205" s="44" t="s">
        <v>433</v>
      </c>
      <c r="D205" s="45" t="s">
        <v>434</v>
      </c>
      <c r="G205" s="51"/>
      <c r="H205" s="37"/>
      <c r="I205" s="51"/>
    </row>
    <row r="206" spans="2:9" ht="18" x14ac:dyDescent="0.25">
      <c r="B206" s="43" t="s">
        <v>57</v>
      </c>
      <c r="C206" s="44" t="s">
        <v>435</v>
      </c>
      <c r="D206" s="45" t="s">
        <v>436</v>
      </c>
      <c r="G206" s="51"/>
      <c r="H206" s="37"/>
      <c r="I206" s="51"/>
    </row>
    <row r="207" spans="2:9" ht="18.75" customHeight="1" x14ac:dyDescent="0.25">
      <c r="B207" s="43" t="s">
        <v>57</v>
      </c>
      <c r="C207" s="44" t="s">
        <v>437</v>
      </c>
      <c r="D207" s="45" t="s">
        <v>438</v>
      </c>
      <c r="G207" s="51"/>
      <c r="H207" s="37"/>
      <c r="I207" s="51"/>
    </row>
    <row r="208" spans="2:9" ht="18.75" customHeight="1" x14ac:dyDescent="0.25">
      <c r="B208" s="43" t="s">
        <v>57</v>
      </c>
      <c r="C208" s="44" t="s">
        <v>110</v>
      </c>
      <c r="D208" s="45" t="s">
        <v>111</v>
      </c>
      <c r="G208" s="51"/>
      <c r="H208" s="37"/>
      <c r="I208" s="51"/>
    </row>
    <row r="209" spans="2:9" ht="18" x14ac:dyDescent="0.25">
      <c r="B209" s="43" t="s">
        <v>57</v>
      </c>
      <c r="C209" s="44" t="s">
        <v>499</v>
      </c>
      <c r="D209" s="45" t="s">
        <v>500</v>
      </c>
      <c r="G209" s="51"/>
      <c r="H209" s="37"/>
      <c r="I209" s="51"/>
    </row>
    <row r="210" spans="2:9" ht="18.75" customHeight="1" x14ac:dyDescent="0.25">
      <c r="B210" s="43" t="s">
        <v>57</v>
      </c>
      <c r="C210" s="44" t="s">
        <v>501</v>
      </c>
      <c r="D210" s="45" t="s">
        <v>502</v>
      </c>
    </row>
    <row r="211" spans="2:9" ht="18.75" customHeight="1" x14ac:dyDescent="0.25">
      <c r="B211" s="43" t="s">
        <v>57</v>
      </c>
      <c r="C211" s="44" t="s">
        <v>329</v>
      </c>
      <c r="D211" s="45" t="s">
        <v>330</v>
      </c>
      <c r="G211" s="51"/>
      <c r="H211" s="37"/>
      <c r="I211" s="51"/>
    </row>
    <row r="212" spans="2:9" ht="18.75" customHeight="1" x14ac:dyDescent="0.25">
      <c r="B212" s="43" t="s">
        <v>57</v>
      </c>
      <c r="C212" s="44" t="s">
        <v>331</v>
      </c>
      <c r="D212" s="45" t="s">
        <v>332</v>
      </c>
      <c r="G212" s="51"/>
      <c r="H212" s="37"/>
      <c r="I212" s="51"/>
    </row>
    <row r="213" spans="2:9" ht="18" x14ac:dyDescent="0.25">
      <c r="B213" s="43" t="s">
        <v>57</v>
      </c>
      <c r="C213" s="44" t="s">
        <v>439</v>
      </c>
      <c r="D213" s="45" t="s">
        <v>440</v>
      </c>
      <c r="G213" s="51"/>
      <c r="H213" s="37"/>
      <c r="I213" s="51"/>
    </row>
    <row r="214" spans="2:9" ht="18.75" customHeight="1" x14ac:dyDescent="0.25">
      <c r="B214" s="43" t="s">
        <v>57</v>
      </c>
      <c r="C214" s="44" t="s">
        <v>333</v>
      </c>
      <c r="D214" s="45" t="s">
        <v>334</v>
      </c>
      <c r="G214" s="51"/>
      <c r="H214" s="37"/>
      <c r="I214" s="51"/>
    </row>
    <row r="215" spans="2:9" ht="18.75" customHeight="1" x14ac:dyDescent="0.25">
      <c r="B215" s="43" t="s">
        <v>57</v>
      </c>
      <c r="C215" s="44" t="s">
        <v>213</v>
      </c>
      <c r="D215" s="45" t="s">
        <v>214</v>
      </c>
      <c r="G215" s="51"/>
      <c r="H215" s="37"/>
      <c r="I215" s="51"/>
    </row>
    <row r="216" spans="2:9" ht="18.75" customHeight="1" x14ac:dyDescent="0.25">
      <c r="B216" s="43" t="s">
        <v>575</v>
      </c>
      <c r="C216" s="44" t="s">
        <v>133</v>
      </c>
      <c r="D216" s="45" t="s">
        <v>134</v>
      </c>
      <c r="G216" s="51"/>
      <c r="H216" s="37"/>
      <c r="I216" s="51"/>
    </row>
    <row r="217" spans="2:9" ht="18.75" customHeight="1" x14ac:dyDescent="0.25">
      <c r="B217" s="43" t="s">
        <v>57</v>
      </c>
      <c r="C217" s="44" t="s">
        <v>569</v>
      </c>
      <c r="D217" s="45" t="s">
        <v>570</v>
      </c>
      <c r="G217" s="51"/>
      <c r="H217" s="37"/>
      <c r="I217" s="51"/>
    </row>
    <row r="218" spans="2:9" ht="18.75" customHeight="1" x14ac:dyDescent="0.25">
      <c r="B218" s="43" t="s">
        <v>57</v>
      </c>
      <c r="C218" s="44" t="s">
        <v>411</v>
      </c>
      <c r="D218" s="45" t="s">
        <v>412</v>
      </c>
      <c r="G218" s="51"/>
      <c r="H218" s="37"/>
      <c r="I218" s="51"/>
    </row>
    <row r="219" spans="2:9" ht="18" x14ac:dyDescent="0.25">
      <c r="B219" s="43" t="s">
        <v>57</v>
      </c>
      <c r="C219" s="44" t="s">
        <v>503</v>
      </c>
      <c r="D219" s="45" t="s">
        <v>504</v>
      </c>
      <c r="G219" s="51"/>
      <c r="H219" s="37"/>
      <c r="I219" s="51"/>
    </row>
    <row r="220" spans="2:9" ht="18.75" customHeight="1" x14ac:dyDescent="0.25">
      <c r="B220" s="43" t="s">
        <v>57</v>
      </c>
      <c r="C220" s="44" t="s">
        <v>335</v>
      </c>
      <c r="D220" s="45" t="s">
        <v>336</v>
      </c>
      <c r="G220" s="51"/>
      <c r="H220" s="37"/>
      <c r="I220" s="51"/>
    </row>
    <row r="221" spans="2:9" ht="18.75" customHeight="1" x14ac:dyDescent="0.25">
      <c r="B221" s="43" t="s">
        <v>57</v>
      </c>
      <c r="C221" s="44" t="s">
        <v>505</v>
      </c>
      <c r="D221" s="45" t="s">
        <v>506</v>
      </c>
      <c r="G221" s="51"/>
      <c r="H221" s="37"/>
      <c r="I221" s="51"/>
    </row>
    <row r="222" spans="2:9" ht="18.75" customHeight="1" x14ac:dyDescent="0.25">
      <c r="B222" s="43" t="s">
        <v>57</v>
      </c>
      <c r="C222" s="44" t="s">
        <v>337</v>
      </c>
      <c r="D222" s="45" t="s">
        <v>338</v>
      </c>
      <c r="G222" s="51"/>
      <c r="H222" s="37"/>
      <c r="I222" s="51"/>
    </row>
    <row r="223" spans="2:9" ht="18.75" customHeight="1" x14ac:dyDescent="0.25">
      <c r="B223" s="43" t="s">
        <v>575</v>
      </c>
      <c r="C223" s="44" t="s">
        <v>135</v>
      </c>
      <c r="D223" s="45" t="s">
        <v>136</v>
      </c>
      <c r="G223" s="51"/>
      <c r="H223" s="37"/>
      <c r="I223" s="51"/>
    </row>
    <row r="224" spans="2:9" ht="18.75" customHeight="1" x14ac:dyDescent="0.25">
      <c r="B224" s="43" t="s">
        <v>57</v>
      </c>
      <c r="C224" s="44" t="s">
        <v>68</v>
      </c>
      <c r="D224" s="45" t="s">
        <v>69</v>
      </c>
      <c r="G224" s="51"/>
      <c r="H224" s="37"/>
      <c r="I224" s="51"/>
    </row>
    <row r="225" spans="2:9" ht="18.75" customHeight="1" x14ac:dyDescent="0.25">
      <c r="B225" s="43" t="s">
        <v>57</v>
      </c>
      <c r="C225" s="44" t="s">
        <v>363</v>
      </c>
      <c r="D225" s="45" t="s">
        <v>364</v>
      </c>
      <c r="G225" s="51"/>
      <c r="H225" s="37"/>
      <c r="I225" s="51"/>
    </row>
    <row r="226" spans="2:9" ht="18.75" customHeight="1" x14ac:dyDescent="0.25">
      <c r="B226" s="43" t="s">
        <v>57</v>
      </c>
      <c r="C226" s="44" t="s">
        <v>339</v>
      </c>
      <c r="D226" s="45" t="s">
        <v>340</v>
      </c>
      <c r="G226" s="51"/>
      <c r="H226" s="37"/>
      <c r="I226" s="51"/>
    </row>
    <row r="227" spans="2:9" ht="18.75" customHeight="1" x14ac:dyDescent="0.25">
      <c r="B227" s="43" t="s">
        <v>57</v>
      </c>
      <c r="C227" s="44" t="s">
        <v>341</v>
      </c>
      <c r="D227" s="45" t="s">
        <v>342</v>
      </c>
      <c r="G227" s="51"/>
      <c r="H227" s="37"/>
      <c r="I227" s="51"/>
    </row>
    <row r="228" spans="2:9" ht="18.75" customHeight="1" x14ac:dyDescent="0.25">
      <c r="B228" s="43" t="s">
        <v>57</v>
      </c>
      <c r="C228" s="44" t="s">
        <v>419</v>
      </c>
      <c r="D228" s="45" t="s">
        <v>420</v>
      </c>
      <c r="G228" s="51"/>
      <c r="H228" s="37"/>
      <c r="I228" s="51"/>
    </row>
    <row r="229" spans="2:9" ht="18.75" customHeight="1" x14ac:dyDescent="0.25">
      <c r="B229" s="43" t="s">
        <v>57</v>
      </c>
      <c r="C229" s="44" t="s">
        <v>191</v>
      </c>
      <c r="D229" s="45" t="s">
        <v>192</v>
      </c>
      <c r="G229" s="51"/>
      <c r="H229" s="37"/>
      <c r="I229" s="51"/>
    </row>
    <row r="230" spans="2:9" ht="18.75" customHeight="1" x14ac:dyDescent="0.25">
      <c r="B230" s="43" t="s">
        <v>57</v>
      </c>
      <c r="C230" s="44" t="s">
        <v>86</v>
      </c>
      <c r="D230" s="45" t="s">
        <v>87</v>
      </c>
      <c r="G230" s="51"/>
      <c r="H230" s="37"/>
      <c r="I230" s="51"/>
    </row>
    <row r="231" spans="2:9" ht="18.75" customHeight="1" x14ac:dyDescent="0.25">
      <c r="B231" s="43" t="s">
        <v>57</v>
      </c>
      <c r="C231" s="44" t="s">
        <v>441</v>
      </c>
      <c r="D231" s="45" t="s">
        <v>442</v>
      </c>
      <c r="G231" s="51"/>
      <c r="H231" s="37"/>
      <c r="I231" s="51"/>
    </row>
    <row r="232" spans="2:9" ht="18.75" customHeight="1" x14ac:dyDescent="0.25">
      <c r="B232" s="43" t="s">
        <v>57</v>
      </c>
      <c r="C232" s="44" t="s">
        <v>443</v>
      </c>
      <c r="D232" s="45" t="s">
        <v>444</v>
      </c>
      <c r="G232" s="51"/>
      <c r="H232" s="37"/>
      <c r="I232" s="51"/>
    </row>
    <row r="233" spans="2:9" ht="18.75" customHeight="1" x14ac:dyDescent="0.25">
      <c r="B233" s="43" t="s">
        <v>57</v>
      </c>
      <c r="C233" s="44" t="s">
        <v>173</v>
      </c>
      <c r="D233" s="45" t="s">
        <v>174</v>
      </c>
      <c r="G233" s="51"/>
      <c r="H233" s="37"/>
      <c r="I233" s="51"/>
    </row>
    <row r="234" spans="2:9" ht="18.75" customHeight="1" x14ac:dyDescent="0.25">
      <c r="B234" s="43" t="s">
        <v>57</v>
      </c>
      <c r="C234" s="44" t="s">
        <v>343</v>
      </c>
      <c r="D234" s="45" t="s">
        <v>344</v>
      </c>
      <c r="G234" s="51"/>
      <c r="H234" s="37"/>
      <c r="I234" s="51"/>
    </row>
    <row r="235" spans="2:9" ht="18" x14ac:dyDescent="0.25">
      <c r="B235" s="43" t="s">
        <v>57</v>
      </c>
      <c r="C235" s="44" t="s">
        <v>523</v>
      </c>
      <c r="D235" s="45" t="s">
        <v>524</v>
      </c>
      <c r="G235" s="51"/>
      <c r="H235" s="37"/>
      <c r="I235" s="51"/>
    </row>
    <row r="236" spans="2:9" ht="18.75" customHeight="1" x14ac:dyDescent="0.25">
      <c r="B236" s="43" t="s">
        <v>57</v>
      </c>
      <c r="C236" s="44" t="s">
        <v>525</v>
      </c>
      <c r="D236" s="45" t="s">
        <v>526</v>
      </c>
      <c r="G236" s="51"/>
      <c r="H236" s="37"/>
      <c r="I236" s="51"/>
    </row>
    <row r="237" spans="2:9" ht="18.75" customHeight="1" x14ac:dyDescent="0.25">
      <c r="B237" s="43" t="s">
        <v>57</v>
      </c>
      <c r="C237" s="44" t="s">
        <v>413</v>
      </c>
      <c r="D237" s="45" t="s">
        <v>414</v>
      </c>
      <c r="G237" s="51"/>
      <c r="H237" s="37"/>
      <c r="I237" s="51"/>
    </row>
    <row r="238" spans="2:9" ht="18.75" customHeight="1" x14ac:dyDescent="0.25">
      <c r="B238" s="43" t="s">
        <v>57</v>
      </c>
      <c r="C238" s="44" t="s">
        <v>217</v>
      </c>
      <c r="D238" s="45" t="s">
        <v>218</v>
      </c>
      <c r="G238" s="51"/>
      <c r="H238" s="37"/>
      <c r="I238" s="51"/>
    </row>
    <row r="239" spans="2:9" ht="18" x14ac:dyDescent="0.25">
      <c r="B239" s="43" t="s">
        <v>57</v>
      </c>
      <c r="C239" s="44" t="s">
        <v>507</v>
      </c>
      <c r="D239" s="45" t="s">
        <v>508</v>
      </c>
      <c r="G239" s="51"/>
      <c r="H239" s="37"/>
      <c r="I239" s="51"/>
    </row>
    <row r="240" spans="2:9" ht="18.75" customHeight="1" x14ac:dyDescent="0.25">
      <c r="B240" s="43" t="s">
        <v>576</v>
      </c>
      <c r="C240" s="53" t="s">
        <v>159</v>
      </c>
      <c r="D240" s="45" t="s">
        <v>160</v>
      </c>
      <c r="G240" s="51"/>
      <c r="H240" s="37"/>
      <c r="I240" s="51"/>
    </row>
    <row r="241" spans="2:9" ht="18.75" customHeight="1" x14ac:dyDescent="0.25">
      <c r="B241" s="43" t="s">
        <v>57</v>
      </c>
      <c r="C241" s="44" t="s">
        <v>345</v>
      </c>
      <c r="D241" s="45" t="s">
        <v>346</v>
      </c>
      <c r="G241" s="51"/>
      <c r="H241" s="37"/>
      <c r="I241" s="51"/>
    </row>
    <row r="242" spans="2:9" ht="18" x14ac:dyDescent="0.25">
      <c r="B242" s="43" t="s">
        <v>57</v>
      </c>
      <c r="C242" s="44" t="s">
        <v>509</v>
      </c>
      <c r="D242" s="45" t="s">
        <v>510</v>
      </c>
      <c r="G242" s="51"/>
      <c r="H242" s="37"/>
      <c r="I242" s="51"/>
    </row>
    <row r="243" spans="2:9" ht="18.75" customHeight="1" x14ac:dyDescent="0.25">
      <c r="B243" s="43" t="s">
        <v>57</v>
      </c>
      <c r="C243" s="44" t="s">
        <v>167</v>
      </c>
      <c r="D243" s="45" t="s">
        <v>168</v>
      </c>
      <c r="G243" s="51"/>
      <c r="H243" s="37"/>
      <c r="I243" s="51"/>
    </row>
    <row r="244" spans="2:9" ht="18" x14ac:dyDescent="0.25">
      <c r="B244" s="43" t="s">
        <v>57</v>
      </c>
      <c r="C244" s="44" t="s">
        <v>561</v>
      </c>
      <c r="D244" s="45" t="s">
        <v>562</v>
      </c>
      <c r="G244" s="51"/>
      <c r="H244" s="37"/>
      <c r="I244" s="51"/>
    </row>
    <row r="245" spans="2:9" ht="18.75" customHeight="1" x14ac:dyDescent="0.25">
      <c r="B245" s="43" t="s">
        <v>57</v>
      </c>
      <c r="C245" s="44" t="s">
        <v>347</v>
      </c>
      <c r="D245" s="45" t="s">
        <v>348</v>
      </c>
      <c r="E245" s="45"/>
    </row>
    <row r="246" spans="2:9" ht="18.75" customHeight="1" x14ac:dyDescent="0.25">
      <c r="B246" s="43" t="s">
        <v>57</v>
      </c>
      <c r="C246" s="44" t="s">
        <v>227</v>
      </c>
      <c r="D246" s="45" t="s">
        <v>228</v>
      </c>
      <c r="E246" s="45"/>
    </row>
    <row r="247" spans="2:9" ht="18.75" customHeight="1" x14ac:dyDescent="0.25">
      <c r="B247" s="43" t="s">
        <v>57</v>
      </c>
      <c r="C247" s="44" t="s">
        <v>357</v>
      </c>
      <c r="D247" s="45" t="s">
        <v>358</v>
      </c>
      <c r="E247" s="45"/>
      <c r="G247" s="51"/>
      <c r="H247" s="37"/>
      <c r="I247" s="51"/>
    </row>
    <row r="248" spans="2:9" ht="18.75" customHeight="1" x14ac:dyDescent="0.25">
      <c r="B248" s="43" t="s">
        <v>57</v>
      </c>
      <c r="C248" s="44" t="s">
        <v>563</v>
      </c>
      <c r="D248" s="45" t="s">
        <v>564</v>
      </c>
      <c r="G248" s="51"/>
      <c r="H248" s="37"/>
      <c r="I248" s="51"/>
    </row>
    <row r="249" spans="2:9" ht="18.75" customHeight="1" x14ac:dyDescent="0.25">
      <c r="B249" s="43" t="s">
        <v>57</v>
      </c>
      <c r="C249" s="44" t="s">
        <v>88</v>
      </c>
      <c r="D249" s="45" t="s">
        <v>89</v>
      </c>
      <c r="G249" s="51"/>
      <c r="H249" s="37"/>
      <c r="I249" s="51"/>
    </row>
    <row r="250" spans="2:9" ht="18.75" customHeight="1" x14ac:dyDescent="0.25">
      <c r="B250" s="43" t="s">
        <v>577</v>
      </c>
      <c r="C250" s="44" t="s">
        <v>207</v>
      </c>
      <c r="D250" s="45" t="s">
        <v>208</v>
      </c>
      <c r="F250" s="51"/>
      <c r="G250" s="37"/>
      <c r="H250" s="51"/>
    </row>
    <row r="251" spans="2:9" ht="18.75" customHeight="1" x14ac:dyDescent="0.25">
      <c r="B251" s="43" t="s">
        <v>57</v>
      </c>
      <c r="C251" s="44" t="s">
        <v>359</v>
      </c>
      <c r="D251" s="45" t="s">
        <v>360</v>
      </c>
    </row>
    <row r="252" spans="2:9" ht="18.75" customHeight="1" x14ac:dyDescent="0.25">
      <c r="B252" s="43" t="s">
        <v>575</v>
      </c>
      <c r="C252" s="44" t="s">
        <v>137</v>
      </c>
      <c r="D252" s="45" t="s">
        <v>138</v>
      </c>
      <c r="G252" s="51"/>
      <c r="H252" s="37"/>
      <c r="I252" s="51"/>
    </row>
    <row r="253" spans="2:9" ht="18.75" customHeight="1" x14ac:dyDescent="0.25">
      <c r="B253" s="43" t="s">
        <v>57</v>
      </c>
      <c r="C253" s="44" t="s">
        <v>415</v>
      </c>
      <c r="D253" s="45" t="s">
        <v>416</v>
      </c>
      <c r="G253" s="51"/>
      <c r="H253" s="37"/>
      <c r="I253" s="51"/>
    </row>
    <row r="254" spans="2:9" ht="18.75" customHeight="1" x14ac:dyDescent="0.25">
      <c r="B254" s="43" t="s">
        <v>57</v>
      </c>
      <c r="C254" s="44" t="s">
        <v>361</v>
      </c>
      <c r="D254" s="45" t="s">
        <v>362</v>
      </c>
      <c r="G254" s="51"/>
      <c r="H254" s="37"/>
      <c r="I254" s="51"/>
    </row>
    <row r="255" spans="2:9" ht="18.75" customHeight="1" x14ac:dyDescent="0.25">
      <c r="B255" s="43" t="s">
        <v>57</v>
      </c>
      <c r="C255" s="44" t="s">
        <v>421</v>
      </c>
      <c r="D255" s="45" t="s">
        <v>422</v>
      </c>
      <c r="G255" s="51"/>
      <c r="H255" s="37"/>
      <c r="I255" s="51"/>
    </row>
    <row r="256" spans="2:9" ht="18" x14ac:dyDescent="0.25">
      <c r="B256" s="43" t="s">
        <v>57</v>
      </c>
      <c r="C256" s="44" t="s">
        <v>565</v>
      </c>
      <c r="D256" s="45" t="s">
        <v>566</v>
      </c>
      <c r="E256" s="45"/>
      <c r="G256" s="51"/>
      <c r="H256" s="37"/>
      <c r="I256" s="51"/>
    </row>
    <row r="257" spans="2:13" ht="18" x14ac:dyDescent="0.25">
      <c r="B257" s="43" t="s">
        <v>57</v>
      </c>
      <c r="C257" s="44" t="s">
        <v>527</v>
      </c>
      <c r="D257" s="45" t="s">
        <v>528</v>
      </c>
      <c r="G257" s="51"/>
      <c r="H257" s="37"/>
      <c r="I257" s="51"/>
    </row>
    <row r="258" spans="2:13" x14ac:dyDescent="0.25">
      <c r="D258" s="54"/>
      <c r="G258" s="51"/>
      <c r="H258" s="37"/>
      <c r="I258" s="51"/>
    </row>
    <row r="259" spans="2:13" x14ac:dyDescent="0.25">
      <c r="E259" s="51"/>
      <c r="G259" s="45"/>
      <c r="H259" s="37"/>
      <c r="K259" s="51"/>
      <c r="L259" s="37"/>
      <c r="M259" s="51"/>
    </row>
    <row r="260" spans="2:13" x14ac:dyDescent="0.25">
      <c r="B260" s="45"/>
      <c r="C260" s="45"/>
      <c r="D260" s="37"/>
      <c r="E260" s="51"/>
      <c r="G260" s="45"/>
      <c r="H260" s="37"/>
      <c r="K260" s="51"/>
      <c r="L260" s="37"/>
      <c r="M260" s="51"/>
    </row>
    <row r="261" spans="2:13" x14ac:dyDescent="0.25">
      <c r="B261" s="45"/>
      <c r="C261" s="45"/>
      <c r="D261" s="37"/>
      <c r="E261" s="51"/>
      <c r="H261" s="37"/>
      <c r="K261" s="51"/>
      <c r="L261" s="37"/>
      <c r="M261" s="51"/>
    </row>
    <row r="262" spans="2:13" x14ac:dyDescent="0.25">
      <c r="E262" s="51"/>
      <c r="G262" s="45"/>
      <c r="H262" s="37"/>
      <c r="K262" s="51"/>
      <c r="L262" s="37"/>
      <c r="M262" s="51"/>
    </row>
    <row r="263" spans="2:13" x14ac:dyDescent="0.25">
      <c r="B263" s="45"/>
      <c r="C263" s="45"/>
      <c r="D263" s="37"/>
      <c r="E263" s="51"/>
      <c r="G263" s="45"/>
      <c r="H263" s="37"/>
      <c r="K263" s="51"/>
      <c r="L263" s="37"/>
      <c r="M263" s="51"/>
    </row>
    <row r="264" spans="2:13" x14ac:dyDescent="0.25">
      <c r="B264" s="45"/>
      <c r="C264" s="45"/>
      <c r="D264" s="37"/>
      <c r="E264" s="51"/>
      <c r="G264" s="45"/>
      <c r="H264" s="37"/>
      <c r="K264" s="51"/>
      <c r="L264" s="37"/>
      <c r="M264" s="51"/>
    </row>
    <row r="265" spans="2:13" x14ac:dyDescent="0.25">
      <c r="B265" s="45"/>
      <c r="C265" s="45"/>
      <c r="D265" s="37"/>
      <c r="E265" s="51"/>
      <c r="H265" s="37"/>
      <c r="K265" s="51"/>
      <c r="L265" s="37"/>
      <c r="M265" s="51"/>
    </row>
    <row r="266" spans="2:13" x14ac:dyDescent="0.25">
      <c r="B266" s="45"/>
      <c r="C266" s="45"/>
      <c r="D266" s="37"/>
      <c r="E266" s="51"/>
      <c r="G266" s="45"/>
      <c r="H266" s="37"/>
      <c r="K266" s="51"/>
      <c r="L266" s="37"/>
      <c r="M266" s="51"/>
    </row>
    <row r="267" spans="2:13" x14ac:dyDescent="0.25">
      <c r="B267" s="45"/>
      <c r="C267" s="45"/>
      <c r="D267" s="37"/>
      <c r="E267" s="51"/>
      <c r="H267" s="37"/>
      <c r="K267" s="51"/>
      <c r="L267" s="37"/>
      <c r="M267" s="51"/>
    </row>
    <row r="268" spans="2:13" x14ac:dyDescent="0.25">
      <c r="B268" s="45"/>
      <c r="C268" s="45"/>
      <c r="D268" s="37"/>
      <c r="E268" s="51"/>
      <c r="H268" s="37"/>
      <c r="K268" s="51"/>
      <c r="L268" s="37"/>
      <c r="M268" s="51"/>
    </row>
    <row r="269" spans="2:13" x14ac:dyDescent="0.25">
      <c r="B269" s="45"/>
      <c r="C269" s="45"/>
      <c r="D269" s="37"/>
      <c r="E269" s="51"/>
      <c r="F269" s="45"/>
      <c r="G269" s="45"/>
      <c r="H269" s="37"/>
      <c r="K269" s="51"/>
      <c r="L269" s="37"/>
      <c r="M269" s="51"/>
    </row>
    <row r="270" spans="2:13" x14ac:dyDescent="0.25">
      <c r="B270" s="45"/>
      <c r="C270" s="45"/>
      <c r="D270" s="37"/>
      <c r="E270" s="51"/>
      <c r="H270" s="37"/>
      <c r="K270" s="51"/>
      <c r="L270" s="37"/>
      <c r="M270" s="51"/>
    </row>
    <row r="271" spans="2:13" x14ac:dyDescent="0.25">
      <c r="B271" s="45"/>
      <c r="C271" s="45"/>
      <c r="D271" s="37"/>
      <c r="E271" s="51"/>
      <c r="H271" s="37"/>
      <c r="K271" s="51"/>
      <c r="L271" s="37"/>
      <c r="M271" s="51"/>
    </row>
    <row r="272" spans="2:13" x14ac:dyDescent="0.25">
      <c r="B272" s="45"/>
      <c r="C272" s="45"/>
      <c r="D272" s="37"/>
      <c r="E272" s="51"/>
      <c r="G272" s="45"/>
      <c r="H272" s="37"/>
      <c r="K272" s="51"/>
      <c r="L272" s="37"/>
      <c r="M272" s="51"/>
    </row>
    <row r="273" spans="2:13" x14ac:dyDescent="0.25">
      <c r="B273" s="45"/>
      <c r="C273" s="45"/>
      <c r="D273" s="37"/>
      <c r="E273" s="51"/>
      <c r="G273" s="45"/>
      <c r="H273" s="37"/>
      <c r="K273" s="51"/>
      <c r="L273" s="37"/>
      <c r="M273" s="51"/>
    </row>
    <row r="274" spans="2:13" x14ac:dyDescent="0.25">
      <c r="B274" s="45"/>
      <c r="C274" s="45"/>
      <c r="D274" s="37"/>
      <c r="E274" s="51"/>
      <c r="H274" s="37"/>
      <c r="K274" s="51"/>
      <c r="L274" s="37"/>
      <c r="M274" s="51"/>
    </row>
    <row r="275" spans="2:13" x14ac:dyDescent="0.25">
      <c r="B275" s="45"/>
      <c r="C275" s="45"/>
      <c r="D275" s="37"/>
      <c r="E275" s="51"/>
      <c r="H275" s="37"/>
      <c r="I275" s="45"/>
      <c r="K275" s="51"/>
      <c r="L275" s="37"/>
      <c r="M275" s="51"/>
    </row>
    <row r="276" spans="2:13" x14ac:dyDescent="0.25">
      <c r="B276" s="45"/>
      <c r="C276" s="45"/>
      <c r="D276" s="37"/>
      <c r="E276" s="51"/>
      <c r="H276" s="37"/>
      <c r="K276" s="51"/>
      <c r="L276" s="37"/>
      <c r="M276" s="51"/>
    </row>
    <row r="277" spans="2:13" x14ac:dyDescent="0.25">
      <c r="B277" s="45"/>
      <c r="C277" s="45"/>
      <c r="D277" s="37"/>
      <c r="E277" s="51"/>
    </row>
    <row r="278" spans="2:13" x14ac:dyDescent="0.25">
      <c r="B278" s="45"/>
      <c r="C278" s="45"/>
      <c r="D278" s="37"/>
      <c r="E278" s="51"/>
      <c r="H278" s="37"/>
      <c r="K278" s="51"/>
      <c r="L278" s="37"/>
      <c r="M278" s="51"/>
    </row>
    <row r="279" spans="2:13" x14ac:dyDescent="0.25">
      <c r="B279" s="45"/>
      <c r="C279" s="45"/>
      <c r="D279" s="37"/>
      <c r="E279" s="51"/>
      <c r="H279" s="37"/>
      <c r="K279" s="51"/>
      <c r="L279" s="37"/>
      <c r="M279" s="51"/>
    </row>
    <row r="280" spans="2:13" x14ac:dyDescent="0.25">
      <c r="B280" s="45"/>
      <c r="C280" s="45"/>
      <c r="D280" s="37"/>
      <c r="E280" s="51"/>
      <c r="H280" s="37"/>
      <c r="K280" s="51"/>
      <c r="L280" s="37"/>
      <c r="M280" s="51"/>
    </row>
    <row r="281" spans="2:13" x14ac:dyDescent="0.25">
      <c r="B281" s="45"/>
      <c r="C281" s="45"/>
      <c r="D281" s="37"/>
      <c r="E281" s="51"/>
      <c r="H281" s="37"/>
      <c r="K281" s="51"/>
      <c r="L281" s="37"/>
      <c r="M281" s="51"/>
    </row>
    <row r="282" spans="2:13" x14ac:dyDescent="0.25">
      <c r="B282" s="45"/>
      <c r="C282" s="45"/>
      <c r="D282" s="37"/>
      <c r="E282" s="51"/>
      <c r="H282" s="37"/>
      <c r="K282" s="51"/>
      <c r="L282" s="37"/>
      <c r="M282" s="51"/>
    </row>
    <row r="283" spans="2:13" x14ac:dyDescent="0.25">
      <c r="B283" s="45"/>
      <c r="C283" s="45"/>
      <c r="D283" s="37"/>
      <c r="E283" s="51"/>
      <c r="H283" s="37"/>
      <c r="K283" s="51"/>
      <c r="L283" s="37"/>
      <c r="M283" s="51"/>
    </row>
    <row r="284" spans="2:13" x14ac:dyDescent="0.25">
      <c r="B284" s="45"/>
      <c r="C284" s="45"/>
      <c r="D284" s="37"/>
      <c r="E284" s="51"/>
    </row>
    <row r="285" spans="2:13" x14ac:dyDescent="0.25">
      <c r="B285" s="45"/>
      <c r="C285" s="45"/>
      <c r="D285" s="37"/>
      <c r="E285" s="51"/>
    </row>
    <row r="286" spans="2:13" x14ac:dyDescent="0.25">
      <c r="B286" s="45"/>
      <c r="C286" s="45"/>
      <c r="D286" s="37"/>
      <c r="E286" s="51"/>
    </row>
    <row r="287" spans="2:13" x14ac:dyDescent="0.25">
      <c r="B287" s="45"/>
      <c r="C287" s="45"/>
      <c r="D287" s="37"/>
      <c r="E287" s="51"/>
    </row>
    <row r="288" spans="2:13" x14ac:dyDescent="0.25">
      <c r="B288" s="45"/>
      <c r="C288" s="45"/>
      <c r="D288" s="37"/>
      <c r="E288" s="51"/>
    </row>
    <row r="289" spans="2:5" x14ac:dyDescent="0.25">
      <c r="B289" s="45"/>
      <c r="C289" s="45"/>
      <c r="D289" s="37"/>
      <c r="E289" s="51"/>
    </row>
    <row r="290" spans="2:5" x14ac:dyDescent="0.25">
      <c r="B290" s="45"/>
      <c r="C290" s="45"/>
      <c r="D290" s="37"/>
      <c r="E290" s="51"/>
    </row>
    <row r="291" spans="2:5" x14ac:dyDescent="0.25">
      <c r="B291" s="45"/>
      <c r="C291" s="45"/>
      <c r="D291" s="37"/>
      <c r="E291" s="51"/>
    </row>
    <row r="292" spans="2:5" x14ac:dyDescent="0.25">
      <c r="B292" s="45"/>
      <c r="C292" s="45"/>
      <c r="D292" s="37"/>
      <c r="E292" s="51"/>
    </row>
    <row r="293" spans="2:5" x14ac:dyDescent="0.25">
      <c r="B293" s="45"/>
      <c r="C293" s="45"/>
      <c r="D293" s="37"/>
      <c r="E293" s="51"/>
    </row>
    <row r="294" spans="2:5" x14ac:dyDescent="0.25">
      <c r="B294" s="45"/>
      <c r="C294" s="45"/>
      <c r="D294" s="37"/>
      <c r="E294" s="51"/>
    </row>
    <row r="295" spans="2:5" x14ac:dyDescent="0.25">
      <c r="B295" s="45"/>
      <c r="C295" s="45"/>
      <c r="D295" s="37"/>
      <c r="E295" s="51"/>
    </row>
    <row r="296" spans="2:5" x14ac:dyDescent="0.25">
      <c r="B296" s="45"/>
      <c r="C296" s="45"/>
      <c r="D296" s="37"/>
      <c r="E296" s="51"/>
    </row>
    <row r="297" spans="2:5" x14ac:dyDescent="0.25">
      <c r="B297" s="45"/>
      <c r="C297" s="45"/>
      <c r="D297" s="37"/>
      <c r="E297" s="51"/>
    </row>
    <row r="298" spans="2:5" x14ac:dyDescent="0.25">
      <c r="B298" s="45"/>
      <c r="C298" s="45"/>
      <c r="D298" s="37"/>
      <c r="E298" s="51"/>
    </row>
    <row r="299" spans="2:5" x14ac:dyDescent="0.25">
      <c r="B299" s="45"/>
      <c r="C299" s="45"/>
      <c r="D299" s="37"/>
      <c r="E299" s="51"/>
    </row>
    <row r="300" spans="2:5" x14ac:dyDescent="0.25">
      <c r="B300" s="45"/>
      <c r="C300" s="45"/>
      <c r="D300" s="37"/>
      <c r="E300" s="51"/>
    </row>
    <row r="301" spans="2:5" x14ac:dyDescent="0.25">
      <c r="B301" s="45"/>
      <c r="C301" s="45"/>
      <c r="D301" s="37"/>
      <c r="E301" s="51"/>
    </row>
    <row r="302" spans="2:5" x14ac:dyDescent="0.25">
      <c r="B302" s="45"/>
      <c r="C302" s="45"/>
      <c r="D302" s="37"/>
      <c r="E302" s="51"/>
    </row>
    <row r="303" spans="2:5" x14ac:dyDescent="0.25">
      <c r="B303" s="45"/>
      <c r="C303" s="45"/>
      <c r="D303" s="37"/>
      <c r="E303" s="51"/>
    </row>
    <row r="304" spans="2:5" x14ac:dyDescent="0.25">
      <c r="B304" s="45"/>
      <c r="C304" s="45"/>
      <c r="D304" s="37"/>
      <c r="E304" s="51"/>
    </row>
    <row r="305" spans="2:5" x14ac:dyDescent="0.25">
      <c r="B305" s="45"/>
      <c r="C305" s="45"/>
      <c r="D305" s="37"/>
      <c r="E305" s="51"/>
    </row>
    <row r="306" spans="2:5" x14ac:dyDescent="0.25">
      <c r="B306" s="45"/>
      <c r="C306" s="45"/>
      <c r="D306" s="37"/>
      <c r="E306" s="51"/>
    </row>
    <row r="307" spans="2:5" x14ac:dyDescent="0.25">
      <c r="C307" s="45"/>
      <c r="D307" s="37"/>
      <c r="E307" s="51"/>
    </row>
    <row r="308" spans="2:5" x14ac:dyDescent="0.25">
      <c r="B308" s="45"/>
      <c r="C308" s="45"/>
      <c r="D308" s="37"/>
      <c r="E308" s="51"/>
    </row>
    <row r="309" spans="2:5" x14ac:dyDescent="0.25">
      <c r="B309" s="45"/>
      <c r="C309" s="45"/>
      <c r="D309" s="37"/>
      <c r="E309" s="51"/>
    </row>
    <row r="310" spans="2:5" x14ac:dyDescent="0.25">
      <c r="B310" s="45"/>
      <c r="C310" s="45"/>
      <c r="D310" s="37"/>
      <c r="E310" s="51"/>
    </row>
    <row r="311" spans="2:5" x14ac:dyDescent="0.25">
      <c r="B311" s="45"/>
      <c r="C311" s="45"/>
      <c r="D311" s="37"/>
      <c r="E311" s="51"/>
    </row>
    <row r="312" spans="2:5" x14ac:dyDescent="0.25">
      <c r="E312" s="51"/>
    </row>
    <row r="313" spans="2:5" x14ac:dyDescent="0.25">
      <c r="D313" s="45"/>
      <c r="E313" s="51"/>
    </row>
    <row r="314" spans="2:5" x14ac:dyDescent="0.25">
      <c r="D314" s="45"/>
      <c r="E314" s="51"/>
    </row>
    <row r="315" spans="2:5" x14ac:dyDescent="0.25">
      <c r="D315" s="45"/>
      <c r="E315" s="51"/>
    </row>
    <row r="316" spans="2:5" x14ac:dyDescent="0.25">
      <c r="D316" s="45"/>
      <c r="E316" s="51"/>
    </row>
    <row r="317" spans="2:5" x14ac:dyDescent="0.25">
      <c r="D317" s="45"/>
      <c r="E317" s="51"/>
    </row>
    <row r="318" spans="2:5" x14ac:dyDescent="0.25">
      <c r="C318" s="45"/>
      <c r="D318" s="45"/>
      <c r="E318" s="51"/>
    </row>
    <row r="319" spans="2:5" x14ac:dyDescent="0.25">
      <c r="D319" s="45"/>
      <c r="E319" s="51"/>
    </row>
    <row r="320" spans="2:5" x14ac:dyDescent="0.25">
      <c r="D320" s="45"/>
      <c r="E320" s="51"/>
    </row>
    <row r="321" spans="3:5" x14ac:dyDescent="0.25">
      <c r="D321" s="45"/>
      <c r="E321" s="51"/>
    </row>
    <row r="322" spans="3:5" x14ac:dyDescent="0.25">
      <c r="C322" s="45"/>
      <c r="D322" s="45"/>
      <c r="E322" s="51"/>
    </row>
    <row r="323" spans="3:5" x14ac:dyDescent="0.25">
      <c r="D323" s="45"/>
      <c r="E323" s="51"/>
    </row>
    <row r="324" spans="3:5" x14ac:dyDescent="0.25">
      <c r="E324" s="51"/>
    </row>
    <row r="325" spans="3:5" x14ac:dyDescent="0.25">
      <c r="D325" s="45"/>
      <c r="E325" s="51"/>
    </row>
    <row r="326" spans="3:5" x14ac:dyDescent="0.25">
      <c r="E326" s="51"/>
    </row>
    <row r="327" spans="3:5" x14ac:dyDescent="0.25">
      <c r="D327" s="45"/>
      <c r="E327" s="51"/>
    </row>
    <row r="328" spans="3:5" x14ac:dyDescent="0.25">
      <c r="D328" s="45"/>
      <c r="E328" s="51"/>
    </row>
    <row r="329" spans="3:5" x14ac:dyDescent="0.25">
      <c r="C329" s="45"/>
      <c r="D329" s="45"/>
      <c r="E329" s="51"/>
    </row>
    <row r="330" spans="3:5" x14ac:dyDescent="0.25">
      <c r="E330" s="51"/>
    </row>
    <row r="331" spans="3:5" x14ac:dyDescent="0.25">
      <c r="C331" s="45"/>
      <c r="D331" s="45"/>
      <c r="E331" s="51"/>
    </row>
    <row r="332" spans="3:5" x14ac:dyDescent="0.25">
      <c r="C332" s="45"/>
      <c r="D332" s="45"/>
      <c r="E332" s="51"/>
    </row>
    <row r="333" spans="3:5" x14ac:dyDescent="0.25">
      <c r="C333" s="45"/>
      <c r="D333" s="45"/>
      <c r="E333" s="51"/>
    </row>
    <row r="334" spans="3:5" x14ac:dyDescent="0.25">
      <c r="D334" s="45"/>
      <c r="E334" s="51"/>
    </row>
    <row r="335" spans="3:5" x14ac:dyDescent="0.25">
      <c r="D335" s="45"/>
      <c r="E335" s="51"/>
    </row>
    <row r="336" spans="3:5" x14ac:dyDescent="0.25">
      <c r="D336" s="45"/>
      <c r="E336" s="51"/>
    </row>
    <row r="337" spans="3:5" x14ac:dyDescent="0.25">
      <c r="E337" s="51"/>
    </row>
    <row r="338" spans="3:5" x14ac:dyDescent="0.25">
      <c r="D338" s="45"/>
      <c r="E338" s="51"/>
    </row>
    <row r="339" spans="3:5" x14ac:dyDescent="0.25">
      <c r="E339" s="51"/>
    </row>
    <row r="340" spans="3:5" x14ac:dyDescent="0.25">
      <c r="C340" s="45"/>
      <c r="D340" s="45"/>
      <c r="E340" s="51"/>
    </row>
    <row r="341" spans="3:5" x14ac:dyDescent="0.25">
      <c r="D341" s="45"/>
      <c r="E341" s="51"/>
    </row>
    <row r="342" spans="3:5" x14ac:dyDescent="0.25">
      <c r="D342" s="45"/>
      <c r="E342" s="51"/>
    </row>
    <row r="343" spans="3:5" x14ac:dyDescent="0.25">
      <c r="D343" s="45"/>
      <c r="E343" s="51"/>
    </row>
    <row r="344" spans="3:5" x14ac:dyDescent="0.25">
      <c r="D344" s="45"/>
      <c r="E344" s="51"/>
    </row>
    <row r="345" spans="3:5" x14ac:dyDescent="0.25">
      <c r="C345" s="45"/>
      <c r="D345" s="45"/>
      <c r="E345" s="51"/>
    </row>
    <row r="346" spans="3:5" x14ac:dyDescent="0.25">
      <c r="D346" s="45"/>
      <c r="E346" s="51"/>
    </row>
    <row r="347" spans="3:5" x14ac:dyDescent="0.25">
      <c r="C347" s="45"/>
      <c r="D347" s="45"/>
      <c r="E347" s="51"/>
    </row>
    <row r="348" spans="3:5" x14ac:dyDescent="0.25">
      <c r="E348" s="51"/>
    </row>
    <row r="349" spans="3:5" x14ac:dyDescent="0.25">
      <c r="D349" s="45"/>
      <c r="E349" s="51"/>
    </row>
    <row r="350" spans="3:5" x14ac:dyDescent="0.25">
      <c r="D350" s="45"/>
      <c r="E350" s="51"/>
    </row>
    <row r="351" spans="3:5" x14ac:dyDescent="0.25">
      <c r="D351" s="45"/>
      <c r="E351" s="51"/>
    </row>
    <row r="352" spans="3:5" x14ac:dyDescent="0.25">
      <c r="C352" s="45"/>
      <c r="D352" s="45"/>
      <c r="E352" s="51"/>
    </row>
    <row r="353" spans="3:5" x14ac:dyDescent="0.25">
      <c r="C353" s="45"/>
      <c r="D353" s="45"/>
      <c r="E353" s="51"/>
    </row>
    <row r="354" spans="3:5" x14ac:dyDescent="0.25">
      <c r="D354" s="45"/>
      <c r="E354" s="51"/>
    </row>
    <row r="355" spans="3:5" x14ac:dyDescent="0.25">
      <c r="C355" s="45"/>
      <c r="D355" s="45"/>
      <c r="E355" s="51"/>
    </row>
    <row r="356" spans="3:5" x14ac:dyDescent="0.25">
      <c r="D356" s="45"/>
      <c r="E356" s="51"/>
    </row>
    <row r="357" spans="3:5" x14ac:dyDescent="0.25">
      <c r="E357" s="51"/>
    </row>
    <row r="358" spans="3:5" x14ac:dyDescent="0.25">
      <c r="D358" s="45"/>
      <c r="E358" s="51"/>
    </row>
    <row r="359" spans="3:5" x14ac:dyDescent="0.25">
      <c r="D359" s="45"/>
      <c r="E359" s="51"/>
    </row>
    <row r="360" spans="3:5" x14ac:dyDescent="0.25">
      <c r="D360" s="45"/>
      <c r="E360" s="51"/>
    </row>
    <row r="361" spans="3:5" x14ac:dyDescent="0.25">
      <c r="D361" s="45"/>
      <c r="E361" s="51"/>
    </row>
    <row r="362" spans="3:5" x14ac:dyDescent="0.25">
      <c r="C362" s="45"/>
      <c r="D362" s="45"/>
      <c r="E362" s="51"/>
    </row>
    <row r="363" spans="3:5" x14ac:dyDescent="0.25">
      <c r="C363" s="45"/>
      <c r="D363" s="45"/>
      <c r="E363" s="51"/>
    </row>
    <row r="364" spans="3:5" x14ac:dyDescent="0.25">
      <c r="D364" s="45"/>
      <c r="E364" s="51"/>
    </row>
    <row r="365" spans="3:5" x14ac:dyDescent="0.25">
      <c r="D365" s="45"/>
      <c r="E365" s="51"/>
    </row>
    <row r="366" spans="3:5" x14ac:dyDescent="0.25">
      <c r="C366" s="45"/>
      <c r="D366" s="45"/>
      <c r="E366" s="51"/>
    </row>
    <row r="367" spans="3:5" x14ac:dyDescent="0.25">
      <c r="D367" s="45"/>
      <c r="E367" s="51"/>
    </row>
    <row r="368" spans="3:5" x14ac:dyDescent="0.25">
      <c r="C368" s="45"/>
      <c r="D368" s="45"/>
      <c r="E368" s="51"/>
    </row>
    <row r="369" spans="3:5" x14ac:dyDescent="0.25">
      <c r="C369" s="45"/>
      <c r="D369" s="45"/>
      <c r="E369" s="51"/>
    </row>
    <row r="370" spans="3:5" x14ac:dyDescent="0.25">
      <c r="D370" s="45"/>
      <c r="E370" s="51"/>
    </row>
    <row r="371" spans="3:5" x14ac:dyDescent="0.25">
      <c r="D371" s="45"/>
      <c r="E371" s="51"/>
    </row>
    <row r="372" spans="3:5" x14ac:dyDescent="0.25">
      <c r="C372" s="45"/>
      <c r="D372" s="45"/>
      <c r="E372" s="51"/>
    </row>
    <row r="373" spans="3:5" x14ac:dyDescent="0.25">
      <c r="D373" s="45"/>
      <c r="E373" s="51"/>
    </row>
    <row r="374" spans="3:5" x14ac:dyDescent="0.25">
      <c r="D374" s="45"/>
      <c r="E374" s="51"/>
    </row>
    <row r="375" spans="3:5" x14ac:dyDescent="0.25">
      <c r="D375" s="45"/>
      <c r="E375" s="51"/>
    </row>
    <row r="376" spans="3:5" x14ac:dyDescent="0.25">
      <c r="D376" s="45"/>
      <c r="E376" s="51"/>
    </row>
    <row r="377" spans="3:5" x14ac:dyDescent="0.25">
      <c r="C377" s="45"/>
      <c r="D377" s="45"/>
      <c r="E377" s="51"/>
    </row>
    <row r="378" spans="3:5" x14ac:dyDescent="0.25">
      <c r="D378" s="45"/>
      <c r="E378" s="51"/>
    </row>
    <row r="379" spans="3:5" x14ac:dyDescent="0.25">
      <c r="E379" s="51"/>
    </row>
    <row r="380" spans="3:5" x14ac:dyDescent="0.25">
      <c r="D380" s="45"/>
      <c r="E380" s="51"/>
    </row>
    <row r="381" spans="3:5" x14ac:dyDescent="0.25">
      <c r="D381" s="45"/>
      <c r="E381" s="51"/>
    </row>
    <row r="382" spans="3:5" x14ac:dyDescent="0.25">
      <c r="D382" s="45"/>
      <c r="E382" s="51"/>
    </row>
    <row r="383" spans="3:5" x14ac:dyDescent="0.25">
      <c r="D383" s="45"/>
      <c r="E383" s="51"/>
    </row>
    <row r="384" spans="3:5" x14ac:dyDescent="0.25">
      <c r="C384" s="45"/>
      <c r="D384" s="45"/>
      <c r="E384" s="51"/>
    </row>
    <row r="385" spans="3:5" x14ac:dyDescent="0.25">
      <c r="D385" s="45"/>
      <c r="E385" s="51"/>
    </row>
    <row r="386" spans="3:5" x14ac:dyDescent="0.25">
      <c r="D386" s="45"/>
      <c r="E386" s="51"/>
    </row>
    <row r="387" spans="3:5" x14ac:dyDescent="0.25">
      <c r="C387" s="45"/>
      <c r="D387" s="45"/>
      <c r="E387" s="51"/>
    </row>
    <row r="388" spans="3:5" x14ac:dyDescent="0.25">
      <c r="D388" s="45"/>
      <c r="E388" s="51"/>
    </row>
    <row r="389" spans="3:5" x14ac:dyDescent="0.25">
      <c r="D389" s="45"/>
      <c r="E389" s="51"/>
    </row>
    <row r="390" spans="3:5" x14ac:dyDescent="0.25">
      <c r="C390" s="45"/>
      <c r="D390" s="45"/>
      <c r="E390" s="51"/>
    </row>
    <row r="391" spans="3:5" x14ac:dyDescent="0.25">
      <c r="C391" s="45"/>
      <c r="D391" s="45"/>
      <c r="E391" s="51"/>
    </row>
    <row r="392" spans="3:5" x14ac:dyDescent="0.25">
      <c r="E392" s="51"/>
    </row>
    <row r="393" spans="3:5" x14ac:dyDescent="0.25">
      <c r="E393" s="51"/>
    </row>
    <row r="394" spans="3:5" x14ac:dyDescent="0.25">
      <c r="C394" s="45"/>
      <c r="D394" s="45"/>
      <c r="E394" s="51"/>
    </row>
    <row r="395" spans="3:5" x14ac:dyDescent="0.25">
      <c r="D395" s="45"/>
      <c r="E395" s="51"/>
    </row>
    <row r="396" spans="3:5" x14ac:dyDescent="0.25">
      <c r="E396" s="51"/>
    </row>
    <row r="397" spans="3:5" x14ac:dyDescent="0.25">
      <c r="E397" s="51"/>
    </row>
    <row r="398" spans="3:5" x14ac:dyDescent="0.25">
      <c r="D398" s="45"/>
      <c r="E398" s="51"/>
    </row>
    <row r="399" spans="3:5" x14ac:dyDescent="0.25">
      <c r="D399" s="45"/>
      <c r="E399" s="51"/>
    </row>
    <row r="400" spans="3:5" x14ac:dyDescent="0.25">
      <c r="D400" s="45"/>
      <c r="E400" s="51"/>
    </row>
    <row r="401" spans="3:5" x14ac:dyDescent="0.25">
      <c r="C401" s="45"/>
      <c r="D401" s="45"/>
      <c r="E401" s="51"/>
    </row>
    <row r="402" spans="3:5" x14ac:dyDescent="0.25">
      <c r="D402" s="45"/>
      <c r="E402" s="51"/>
    </row>
    <row r="403" spans="3:5" x14ac:dyDescent="0.25">
      <c r="D403" s="45"/>
      <c r="E403" s="51"/>
    </row>
    <row r="404" spans="3:5" x14ac:dyDescent="0.25">
      <c r="D404" s="45"/>
      <c r="E404" s="51"/>
    </row>
    <row r="405" spans="3:5" x14ac:dyDescent="0.25">
      <c r="D405" s="45"/>
      <c r="E405" s="51"/>
    </row>
    <row r="406" spans="3:5" x14ac:dyDescent="0.25">
      <c r="D406" s="45"/>
      <c r="E406" s="51"/>
    </row>
    <row r="407" spans="3:5" x14ac:dyDescent="0.25">
      <c r="C407" s="45"/>
      <c r="D407" s="45"/>
      <c r="E407" s="51"/>
    </row>
    <row r="408" spans="3:5" x14ac:dyDescent="0.25">
      <c r="D408" s="45"/>
      <c r="E408" s="51"/>
    </row>
    <row r="409" spans="3:5" x14ac:dyDescent="0.25">
      <c r="D409" s="45"/>
      <c r="E409" s="51"/>
    </row>
    <row r="410" spans="3:5" x14ac:dyDescent="0.25">
      <c r="D410" s="45"/>
      <c r="E410" s="51"/>
    </row>
    <row r="411" spans="3:5" x14ac:dyDescent="0.25">
      <c r="D411" s="45"/>
      <c r="E411" s="51"/>
    </row>
    <row r="412" spans="3:5" x14ac:dyDescent="0.25">
      <c r="E412" s="51"/>
    </row>
    <row r="413" spans="3:5" x14ac:dyDescent="0.25">
      <c r="C413" s="45"/>
      <c r="D413" s="45"/>
      <c r="E413" s="51"/>
    </row>
    <row r="414" spans="3:5" x14ac:dyDescent="0.25">
      <c r="D414" s="45"/>
      <c r="E414" s="51"/>
    </row>
    <row r="415" spans="3:5" x14ac:dyDescent="0.25">
      <c r="D415" s="45"/>
      <c r="E415" s="51"/>
    </row>
    <row r="416" spans="3:5" x14ac:dyDescent="0.25">
      <c r="D416" s="45"/>
      <c r="E416" s="51"/>
    </row>
    <row r="417" spans="3:5" x14ac:dyDescent="0.25">
      <c r="D417" s="45"/>
      <c r="E417" s="51"/>
    </row>
    <row r="418" spans="3:5" x14ac:dyDescent="0.25">
      <c r="D418" s="45"/>
      <c r="E418" s="51"/>
    </row>
    <row r="419" spans="3:5" x14ac:dyDescent="0.25">
      <c r="D419" s="45"/>
      <c r="E419" s="51"/>
    </row>
    <row r="420" spans="3:5" x14ac:dyDescent="0.25">
      <c r="D420" s="45"/>
      <c r="E420" s="51"/>
    </row>
    <row r="421" spans="3:5" x14ac:dyDescent="0.25">
      <c r="D421" s="45"/>
      <c r="E421" s="51"/>
    </row>
    <row r="422" spans="3:5" x14ac:dyDescent="0.25">
      <c r="C422" s="45"/>
      <c r="D422" s="45"/>
      <c r="E422" s="51"/>
    </row>
    <row r="423" spans="3:5" x14ac:dyDescent="0.25">
      <c r="E423" s="51"/>
    </row>
    <row r="424" spans="3:5" x14ac:dyDescent="0.25">
      <c r="D424" s="45"/>
      <c r="E424" s="51"/>
    </row>
    <row r="425" spans="3:5" x14ac:dyDescent="0.25">
      <c r="E425" s="51"/>
    </row>
    <row r="426" spans="3:5" x14ac:dyDescent="0.25">
      <c r="C426" s="45"/>
      <c r="D426" s="45"/>
      <c r="E426" s="51"/>
    </row>
    <row r="427" spans="3:5" x14ac:dyDescent="0.25">
      <c r="D427" s="45"/>
      <c r="E427" s="51"/>
    </row>
    <row r="428" spans="3:5" x14ac:dyDescent="0.25">
      <c r="D428" s="45"/>
      <c r="E428" s="51"/>
    </row>
    <row r="429" spans="3:5" x14ac:dyDescent="0.25">
      <c r="D429" s="45"/>
      <c r="E429" s="51"/>
    </row>
    <row r="430" spans="3:5" x14ac:dyDescent="0.25">
      <c r="D430" s="45"/>
      <c r="E430" s="51"/>
    </row>
    <row r="431" spans="3:5" x14ac:dyDescent="0.25">
      <c r="C431" s="45"/>
      <c r="D431" s="45"/>
      <c r="E431" s="51"/>
    </row>
    <row r="432" spans="3:5" x14ac:dyDescent="0.25">
      <c r="D432" s="45"/>
      <c r="E432" s="51"/>
    </row>
    <row r="433" spans="3:5" x14ac:dyDescent="0.25">
      <c r="D433" s="45"/>
      <c r="E433" s="51"/>
    </row>
    <row r="434" spans="3:5" x14ac:dyDescent="0.25">
      <c r="E434" s="51"/>
    </row>
    <row r="435" spans="3:5" x14ac:dyDescent="0.25">
      <c r="C435" s="45"/>
      <c r="D435" s="45"/>
      <c r="E435" s="51"/>
    </row>
    <row r="436" spans="3:5" x14ac:dyDescent="0.25">
      <c r="D436" s="45"/>
      <c r="E436" s="51"/>
    </row>
    <row r="437" spans="3:5" x14ac:dyDescent="0.25">
      <c r="D437" s="45"/>
      <c r="E437" s="51"/>
    </row>
    <row r="438" spans="3:5" x14ac:dyDescent="0.25">
      <c r="D438" s="45"/>
      <c r="E438" s="51"/>
    </row>
    <row r="439" spans="3:5" x14ac:dyDescent="0.25">
      <c r="C439" s="45"/>
      <c r="D439" s="45"/>
      <c r="E439" s="51"/>
    </row>
    <row r="440" spans="3:5" x14ac:dyDescent="0.25">
      <c r="D440" s="45"/>
      <c r="E440" s="51"/>
    </row>
    <row r="441" spans="3:5" x14ac:dyDescent="0.25">
      <c r="D441" s="45"/>
      <c r="E441" s="51"/>
    </row>
    <row r="442" spans="3:5" x14ac:dyDescent="0.25">
      <c r="C442" s="45"/>
      <c r="D442" s="45"/>
      <c r="E442" s="51"/>
    </row>
    <row r="443" spans="3:5" x14ac:dyDescent="0.25">
      <c r="D443" s="45"/>
      <c r="E443" s="51"/>
    </row>
    <row r="444" spans="3:5" x14ac:dyDescent="0.25">
      <c r="D444" s="45"/>
      <c r="E444" s="51"/>
    </row>
    <row r="445" spans="3:5" x14ac:dyDescent="0.25">
      <c r="C445" s="45"/>
      <c r="D445" s="45"/>
      <c r="E445" s="51"/>
    </row>
    <row r="446" spans="3:5" x14ac:dyDescent="0.25">
      <c r="D446" s="45"/>
      <c r="E446" s="51"/>
    </row>
    <row r="447" spans="3:5" x14ac:dyDescent="0.25">
      <c r="D447" s="45"/>
      <c r="E447" s="51"/>
    </row>
    <row r="448" spans="3:5" x14ac:dyDescent="0.25">
      <c r="D448" s="45"/>
      <c r="E448" s="51"/>
    </row>
    <row r="449" spans="3:5" x14ac:dyDescent="0.25">
      <c r="C449" s="45"/>
      <c r="D449" s="45"/>
      <c r="E449" s="51"/>
    </row>
    <row r="450" spans="3:5" x14ac:dyDescent="0.25">
      <c r="D450" s="45"/>
      <c r="E450" s="51"/>
    </row>
    <row r="451" spans="3:5" x14ac:dyDescent="0.25">
      <c r="D451" s="45"/>
      <c r="E451" s="51"/>
    </row>
    <row r="452" spans="3:5" x14ac:dyDescent="0.25">
      <c r="C452" s="45"/>
      <c r="D452" s="45"/>
      <c r="E452" s="51"/>
    </row>
    <row r="453" spans="3:5" x14ac:dyDescent="0.25">
      <c r="D453" s="45"/>
      <c r="E453" s="51"/>
    </row>
    <row r="454" spans="3:5" x14ac:dyDescent="0.25">
      <c r="E454" s="51"/>
    </row>
    <row r="455" spans="3:5" x14ac:dyDescent="0.25">
      <c r="D455" s="45"/>
      <c r="E455" s="51"/>
    </row>
    <row r="456" spans="3:5" x14ac:dyDescent="0.25">
      <c r="D456" s="45"/>
      <c r="E456" s="51"/>
    </row>
    <row r="457" spans="3:5" x14ac:dyDescent="0.25">
      <c r="D457" s="45"/>
      <c r="E457" s="51"/>
    </row>
    <row r="458" spans="3:5" x14ac:dyDescent="0.25">
      <c r="E458" s="51"/>
    </row>
    <row r="459" spans="3:5" x14ac:dyDescent="0.25">
      <c r="D459" s="45"/>
      <c r="E459" s="51"/>
    </row>
    <row r="460" spans="3:5" x14ac:dyDescent="0.25">
      <c r="C460" s="45"/>
      <c r="D460" s="45"/>
      <c r="E460" s="51"/>
    </row>
    <row r="461" spans="3:5" x14ac:dyDescent="0.25">
      <c r="D461" s="45"/>
      <c r="E461" s="51"/>
    </row>
    <row r="462" spans="3:5" x14ac:dyDescent="0.25">
      <c r="D462" s="45"/>
      <c r="E462" s="51"/>
    </row>
    <row r="463" spans="3:5" x14ac:dyDescent="0.25">
      <c r="D463" s="45"/>
      <c r="E463" s="51"/>
    </row>
    <row r="464" spans="3:5" x14ac:dyDescent="0.25">
      <c r="D464" s="45"/>
      <c r="E464" s="51"/>
    </row>
    <row r="465" spans="3:5" x14ac:dyDescent="0.25">
      <c r="D465" s="45"/>
      <c r="E465" s="51"/>
    </row>
    <row r="466" spans="3:5" x14ac:dyDescent="0.25">
      <c r="C466" s="45"/>
      <c r="D466" s="45"/>
      <c r="E466" s="51"/>
    </row>
    <row r="467" spans="3:5" x14ac:dyDescent="0.25">
      <c r="D467" s="45"/>
      <c r="E467" s="51"/>
    </row>
    <row r="468" spans="3:5" x14ac:dyDescent="0.25">
      <c r="D468" s="45"/>
      <c r="E468" s="51"/>
    </row>
    <row r="469" spans="3:5" x14ac:dyDescent="0.25">
      <c r="D469" s="45"/>
      <c r="E469" s="51"/>
    </row>
    <row r="470" spans="3:5" x14ac:dyDescent="0.25">
      <c r="D470" s="45"/>
      <c r="E470" s="51"/>
    </row>
    <row r="471" spans="3:5" x14ac:dyDescent="0.25">
      <c r="D471" s="45"/>
      <c r="E471" s="51"/>
    </row>
    <row r="472" spans="3:5" x14ac:dyDescent="0.25">
      <c r="D472" s="45"/>
      <c r="E472" s="51"/>
    </row>
    <row r="473" spans="3:5" x14ac:dyDescent="0.25">
      <c r="C473" s="45"/>
      <c r="D473" s="45"/>
      <c r="E473" s="51"/>
    </row>
    <row r="474" spans="3:5" x14ac:dyDescent="0.25">
      <c r="D474" s="45"/>
      <c r="E474" s="51"/>
    </row>
    <row r="475" spans="3:5" x14ac:dyDescent="0.25">
      <c r="D475" s="45"/>
      <c r="E475" s="51"/>
    </row>
    <row r="476" spans="3:5" x14ac:dyDescent="0.25">
      <c r="D476" s="45"/>
      <c r="E476" s="51"/>
    </row>
    <row r="477" spans="3:5" x14ac:dyDescent="0.25">
      <c r="E477" s="51"/>
    </row>
    <row r="478" spans="3:5" x14ac:dyDescent="0.25">
      <c r="E478" s="51"/>
    </row>
    <row r="479" spans="3:5" x14ac:dyDescent="0.25">
      <c r="D479" s="45"/>
      <c r="E479" s="51"/>
    </row>
    <row r="480" spans="3:5" x14ac:dyDescent="0.25">
      <c r="D480" s="45"/>
      <c r="E480" s="51"/>
    </row>
    <row r="481" spans="3:5" x14ac:dyDescent="0.25">
      <c r="C481" s="45"/>
      <c r="D481" s="45"/>
      <c r="E481" s="51"/>
    </row>
    <row r="482" spans="3:5" x14ac:dyDescent="0.25">
      <c r="C482" s="45"/>
      <c r="D482" s="45"/>
      <c r="E482" s="51"/>
    </row>
    <row r="483" spans="3:5" x14ac:dyDescent="0.25">
      <c r="E483" s="51"/>
    </row>
    <row r="484" spans="3:5" x14ac:dyDescent="0.25">
      <c r="D484" s="45"/>
      <c r="E484" s="51"/>
    </row>
    <row r="485" spans="3:5" x14ac:dyDescent="0.25">
      <c r="E485" s="51"/>
    </row>
    <row r="486" spans="3:5" x14ac:dyDescent="0.25">
      <c r="D486" s="45"/>
      <c r="E486" s="51"/>
    </row>
    <row r="487" spans="3:5" x14ac:dyDescent="0.25">
      <c r="C487" s="45"/>
      <c r="D487" s="45"/>
      <c r="E487" s="51"/>
    </row>
    <row r="488" spans="3:5" x14ac:dyDescent="0.25">
      <c r="C488" s="45"/>
      <c r="D488" s="45"/>
      <c r="E488" s="51"/>
    </row>
    <row r="489" spans="3:5" x14ac:dyDescent="0.25">
      <c r="D489" s="45"/>
      <c r="E489" s="51"/>
    </row>
    <row r="490" spans="3:5" x14ac:dyDescent="0.25">
      <c r="D490" s="45"/>
      <c r="E490" s="51"/>
    </row>
    <row r="491" spans="3:5" x14ac:dyDescent="0.25">
      <c r="D491" s="45"/>
      <c r="E491" s="51"/>
    </row>
    <row r="492" spans="3:5" x14ac:dyDescent="0.25">
      <c r="D492" s="45"/>
      <c r="E492" s="51"/>
    </row>
    <row r="493" spans="3:5" x14ac:dyDescent="0.25">
      <c r="D493" s="45"/>
      <c r="E493" s="51"/>
    </row>
    <row r="494" spans="3:5" x14ac:dyDescent="0.25">
      <c r="D494" s="45"/>
      <c r="E494" s="51"/>
    </row>
    <row r="495" spans="3:5" x14ac:dyDescent="0.25">
      <c r="D495" s="45"/>
      <c r="E495" s="51"/>
    </row>
    <row r="496" spans="3:5" x14ac:dyDescent="0.25">
      <c r="C496" s="45"/>
      <c r="D496" s="45"/>
      <c r="E496" s="51"/>
    </row>
    <row r="497" spans="3:5" x14ac:dyDescent="0.25">
      <c r="C497" s="45"/>
      <c r="D497" s="45"/>
      <c r="E497" s="51"/>
    </row>
    <row r="498" spans="3:5" x14ac:dyDescent="0.25">
      <c r="D498" s="45"/>
    </row>
    <row r="499" spans="3:5" x14ac:dyDescent="0.25">
      <c r="D499" s="45"/>
    </row>
    <row r="500" spans="3:5" x14ac:dyDescent="0.25">
      <c r="D500" s="45"/>
    </row>
    <row r="501" spans="3:5" x14ac:dyDescent="0.25">
      <c r="C501" s="45"/>
      <c r="D501" s="45"/>
    </row>
    <row r="502" spans="3:5" x14ac:dyDescent="0.25">
      <c r="C502" s="45"/>
      <c r="D502" s="45"/>
    </row>
    <row r="503" spans="3:5" x14ac:dyDescent="0.25">
      <c r="D503" s="45"/>
    </row>
    <row r="504" spans="3:5" x14ac:dyDescent="0.25">
      <c r="C504" s="45"/>
      <c r="D504" s="45"/>
    </row>
    <row r="505" spans="3:5" x14ac:dyDescent="0.25">
      <c r="D505" s="45"/>
    </row>
    <row r="506" spans="3:5" x14ac:dyDescent="0.25">
      <c r="D506" s="45"/>
    </row>
    <row r="507" spans="3:5" x14ac:dyDescent="0.25">
      <c r="C507" s="45"/>
      <c r="D507" s="45"/>
    </row>
    <row r="508" spans="3:5" x14ac:dyDescent="0.25">
      <c r="D508" s="45"/>
    </row>
    <row r="509" spans="3:5" x14ac:dyDescent="0.25">
      <c r="D509" s="45"/>
    </row>
    <row r="510" spans="3:5" x14ac:dyDescent="0.25">
      <c r="C510" s="45"/>
      <c r="D510" s="45"/>
    </row>
    <row r="511" spans="3:5" x14ac:dyDescent="0.25">
      <c r="D511" s="45"/>
    </row>
    <row r="512" spans="3:5" x14ac:dyDescent="0.25">
      <c r="D512" s="45"/>
    </row>
    <row r="513" spans="4:4" x14ac:dyDescent="0.25">
      <c r="D513" s="45"/>
    </row>
    <row r="514" spans="4:4" x14ac:dyDescent="0.25">
      <c r="D514" s="45"/>
    </row>
    <row r="515" spans="4:4" x14ac:dyDescent="0.25">
      <c r="D515" s="45"/>
    </row>
  </sheetData>
  <autoFilter ref="B3:D257" xr:uid="{00000000-0009-0000-0000-000006000000}">
    <sortState xmlns:xlrd2="http://schemas.microsoft.com/office/spreadsheetml/2017/richdata2" ref="B4:D257">
      <sortCondition ref="C3:C257"/>
    </sortState>
  </autoFilter>
  <conditionalFormatting sqref="K3:K19 E2">
    <cfRule type="colorScale" priority="3">
      <colorScale>
        <cfvo type="min"/>
        <cfvo type="percentile" val="50"/>
        <cfvo type="max"/>
        <color rgb="FF63BE7B"/>
        <color rgb="FFFFEB84"/>
        <color rgb="FFF8696B"/>
      </colorScale>
    </cfRule>
  </conditionalFormatting>
  <conditionalFormatting sqref="L3:L19 F2">
    <cfRule type="colorScale" priority="4">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ksInLink">
    <tabColor rgb="FFFF0000"/>
  </sheetPr>
  <dimension ref="A1:GI13"/>
  <sheetViews>
    <sheetView topLeftCell="B1" zoomScaleNormal="100" workbookViewId="0">
      <selection activeCell="D4" sqref="D4"/>
    </sheetView>
  </sheetViews>
  <sheetFormatPr defaultRowHeight="15.6" x14ac:dyDescent="0.3"/>
  <cols>
    <col min="1" max="1" width="11.77734375" bestFit="1" customWidth="1"/>
    <col min="2" max="3" width="11.5546875" bestFit="1" customWidth="1"/>
    <col min="4" max="4" width="15.77734375" bestFit="1" customWidth="1"/>
    <col min="5" max="5" width="13.77734375" bestFit="1" customWidth="1"/>
    <col min="6" max="6" width="23.44140625" bestFit="1" customWidth="1"/>
    <col min="7" max="7" width="22.77734375" bestFit="1" customWidth="1"/>
    <col min="8" max="8" width="18.21875" bestFit="1" customWidth="1"/>
    <col min="9" max="9" width="15.77734375" customWidth="1"/>
    <col min="10" max="10" width="25.21875" bestFit="1" customWidth="1"/>
    <col min="11" max="11" width="24.77734375" bestFit="1" customWidth="1"/>
    <col min="12" max="12" width="15.77734375" bestFit="1" customWidth="1"/>
    <col min="13" max="13" width="22.21875" bestFit="1" customWidth="1"/>
    <col min="14" max="14" width="21.77734375" bestFit="1" customWidth="1"/>
    <col min="15" max="15" width="14.5546875" bestFit="1" customWidth="1"/>
    <col min="16" max="16" width="24.21875" bestFit="1" customWidth="1"/>
    <col min="17" max="17" width="24.77734375" bestFit="1" customWidth="1"/>
    <col min="18" max="18" width="14.21875" bestFit="1" customWidth="1"/>
    <col min="19" max="20" width="21.21875" bestFit="1" customWidth="1"/>
    <col min="21" max="21" width="14.21875" bestFit="1" customWidth="1"/>
    <col min="22" max="22" width="26.44140625" bestFit="1" customWidth="1"/>
    <col min="23" max="23" width="24.21875" bestFit="1" customWidth="1"/>
    <col min="24" max="24" width="15.77734375" bestFit="1" customWidth="1"/>
    <col min="25" max="25" width="17.5546875" bestFit="1" customWidth="1"/>
    <col min="26" max="26" width="18.21875" bestFit="1" customWidth="1"/>
    <col min="27" max="27" width="14.21875" bestFit="1" customWidth="1"/>
    <col min="35" max="35" width="12.44140625" customWidth="1"/>
  </cols>
  <sheetData>
    <row r="1" spans="1:191" x14ac:dyDescent="0.3">
      <c r="A1" s="3" t="s">
        <v>9</v>
      </c>
      <c r="C1" s="3" t="s">
        <v>11</v>
      </c>
    </row>
    <row r="2" spans="1:191" x14ac:dyDescent="0.3">
      <c r="A2" s="5">
        <f>MATCH(A5,PartsData!1:1,0)</f>
        <v>3</v>
      </c>
      <c r="C2" s="5">
        <f>SUM(9:9)</f>
        <v>0</v>
      </c>
    </row>
    <row r="4" spans="1:191" x14ac:dyDescent="0.3">
      <c r="A4" s="4" t="s">
        <v>634</v>
      </c>
      <c r="B4" s="4" t="s">
        <v>635</v>
      </c>
      <c r="C4" s="4" t="s">
        <v>636</v>
      </c>
      <c r="D4" s="4" t="s">
        <v>631</v>
      </c>
      <c r="E4" s="4" t="s">
        <v>632</v>
      </c>
      <c r="F4" s="4" t="s">
        <v>633</v>
      </c>
      <c r="G4" s="4" t="s">
        <v>637</v>
      </c>
      <c r="H4" s="4" t="s">
        <v>639</v>
      </c>
      <c r="I4" s="4" t="s">
        <v>641</v>
      </c>
      <c r="J4" s="4" t="s">
        <v>643</v>
      </c>
      <c r="K4" s="4" t="s">
        <v>645</v>
      </c>
      <c r="L4" s="4" t="s">
        <v>647</v>
      </c>
      <c r="M4" s="4" t="s">
        <v>649</v>
      </c>
      <c r="N4" s="4" t="s">
        <v>651</v>
      </c>
      <c r="O4" s="4" t="s">
        <v>653</v>
      </c>
      <c r="P4" s="4" t="s">
        <v>655</v>
      </c>
      <c r="Q4" s="4" t="s">
        <v>657</v>
      </c>
      <c r="R4" s="4" t="s">
        <v>659</v>
      </c>
      <c r="S4" s="4" t="s">
        <v>661</v>
      </c>
      <c r="T4" s="4" t="s">
        <v>663</v>
      </c>
      <c r="U4" s="4" t="s">
        <v>665</v>
      </c>
      <c r="V4" s="4" t="s">
        <v>667</v>
      </c>
      <c r="W4" s="4" t="s">
        <v>669</v>
      </c>
      <c r="X4" s="4" t="s">
        <v>671</v>
      </c>
      <c r="Y4" s="4" t="s">
        <v>673</v>
      </c>
      <c r="Z4" s="4" t="s">
        <v>675</v>
      </c>
      <c r="AA4" s="4" t="s">
        <v>677</v>
      </c>
      <c r="AB4" s="4" t="s">
        <v>679</v>
      </c>
      <c r="AC4" s="4" t="s">
        <v>681</v>
      </c>
      <c r="AD4" s="4" t="s">
        <v>683</v>
      </c>
      <c r="AE4" s="4" t="s">
        <v>685</v>
      </c>
      <c r="AF4" s="4" t="s">
        <v>687</v>
      </c>
      <c r="AG4" s="4" t="s">
        <v>741</v>
      </c>
      <c r="AH4" s="4" t="s">
        <v>799</v>
      </c>
      <c r="AI4" s="4" t="s">
        <v>768</v>
      </c>
      <c r="AJ4" s="4" t="s">
        <v>769</v>
      </c>
      <c r="AK4" s="4" t="s">
        <v>770</v>
      </c>
      <c r="AL4" s="4" t="s">
        <v>771</v>
      </c>
      <c r="AM4" s="4" t="s">
        <v>772</v>
      </c>
      <c r="AN4" s="4" t="s">
        <v>773</v>
      </c>
      <c r="AO4" s="4" t="s">
        <v>774</v>
      </c>
      <c r="AP4" s="4" t="s">
        <v>775</v>
      </c>
      <c r="AQ4" s="4" t="s">
        <v>776</v>
      </c>
      <c r="AR4" s="4" t="s">
        <v>777</v>
      </c>
      <c r="AS4" s="4" t="s">
        <v>778</v>
      </c>
      <c r="AT4" s="4" t="s">
        <v>779</v>
      </c>
      <c r="AU4" s="4" t="s">
        <v>780</v>
      </c>
      <c r="AV4" s="4" t="s">
        <v>781</v>
      </c>
      <c r="AW4" s="4" t="s">
        <v>782</v>
      </c>
      <c r="AX4" s="4" t="s">
        <v>783</v>
      </c>
      <c r="AY4" s="4" t="s">
        <v>784</v>
      </c>
      <c r="AZ4" s="4" t="s">
        <v>785</v>
      </c>
      <c r="BA4" s="4" t="s">
        <v>786</v>
      </c>
      <c r="BB4" s="4" t="s">
        <v>787</v>
      </c>
      <c r="BC4" s="4" t="s">
        <v>788</v>
      </c>
      <c r="BD4" s="4" t="s">
        <v>789</v>
      </c>
      <c r="BE4" s="4" t="s">
        <v>790</v>
      </c>
      <c r="BF4" s="4" t="s">
        <v>791</v>
      </c>
      <c r="BG4" s="4" t="s">
        <v>792</v>
      </c>
      <c r="BH4" s="4" t="s">
        <v>927</v>
      </c>
      <c r="BI4" s="4" t="s">
        <v>902</v>
      </c>
      <c r="BJ4" s="4" t="s">
        <v>903</v>
      </c>
      <c r="BK4" s="4" t="s">
        <v>824</v>
      </c>
      <c r="BL4" s="4" t="s">
        <v>904</v>
      </c>
      <c r="BM4" s="4" t="s">
        <v>905</v>
      </c>
      <c r="BN4" s="4" t="s">
        <v>906</v>
      </c>
      <c r="BO4" s="4" t="s">
        <v>907</v>
      </c>
      <c r="BP4" s="4" t="s">
        <v>908</v>
      </c>
      <c r="BQ4" s="4" t="s">
        <v>909</v>
      </c>
      <c r="BR4" s="4" t="s">
        <v>910</v>
      </c>
      <c r="BS4" s="4" t="s">
        <v>911</v>
      </c>
      <c r="BT4" s="4" t="s">
        <v>912</v>
      </c>
      <c r="BU4" s="4" t="s">
        <v>913</v>
      </c>
      <c r="BV4" s="4" t="s">
        <v>914</v>
      </c>
      <c r="BW4" s="4" t="s">
        <v>915</v>
      </c>
      <c r="BX4" s="4" t="s">
        <v>916</v>
      </c>
      <c r="BY4" s="4" t="s">
        <v>917</v>
      </c>
      <c r="BZ4" s="4" t="s">
        <v>918</v>
      </c>
      <c r="CA4" s="4" t="s">
        <v>919</v>
      </c>
      <c r="CB4" s="4" t="s">
        <v>920</v>
      </c>
      <c r="CC4" s="4" t="s">
        <v>921</v>
      </c>
      <c r="CD4" s="4" t="s">
        <v>922</v>
      </c>
      <c r="CE4" s="4" t="s">
        <v>923</v>
      </c>
      <c r="CF4" s="4" t="s">
        <v>924</v>
      </c>
      <c r="CG4" s="4" t="s">
        <v>925</v>
      </c>
      <c r="CH4" s="4" t="s">
        <v>926</v>
      </c>
      <c r="CI4" s="4" t="s">
        <v>953</v>
      </c>
      <c r="CJ4" s="4" t="s">
        <v>954</v>
      </c>
      <c r="CK4" s="4" t="s">
        <v>955</v>
      </c>
      <c r="CL4" s="4" t="s">
        <v>956</v>
      </c>
      <c r="CM4" s="4" t="s">
        <v>957</v>
      </c>
      <c r="CN4" s="4" t="s">
        <v>958</v>
      </c>
      <c r="CO4" s="4" t="s">
        <v>959</v>
      </c>
      <c r="CP4" s="4" t="s">
        <v>826</v>
      </c>
      <c r="CQ4" s="4" t="s">
        <v>960</v>
      </c>
      <c r="CR4" s="4" t="s">
        <v>961</v>
      </c>
      <c r="CS4" s="4" t="s">
        <v>962</v>
      </c>
      <c r="CT4" s="4" t="s">
        <v>963</v>
      </c>
      <c r="CU4" s="4" t="s">
        <v>964</v>
      </c>
      <c r="CV4" s="4" t="s">
        <v>965</v>
      </c>
      <c r="CW4" s="4" t="s">
        <v>966</v>
      </c>
      <c r="CX4" s="4" t="s">
        <v>967</v>
      </c>
      <c r="CY4" s="4" t="s">
        <v>968</v>
      </c>
      <c r="CZ4" s="4" t="s">
        <v>969</v>
      </c>
      <c r="DA4" s="4" t="s">
        <v>970</v>
      </c>
      <c r="DB4" s="4" t="s">
        <v>971</v>
      </c>
      <c r="DC4" s="4" t="s">
        <v>972</v>
      </c>
      <c r="DD4" s="4" t="s">
        <v>973</v>
      </c>
      <c r="DE4" s="4" t="s">
        <v>974</v>
      </c>
      <c r="DF4" s="4" t="s">
        <v>975</v>
      </c>
      <c r="DG4" s="4" t="s">
        <v>976</v>
      </c>
      <c r="DH4" s="4" t="s">
        <v>977</v>
      </c>
      <c r="DI4" s="4" t="s">
        <v>978</v>
      </c>
      <c r="DJ4" s="4" t="s">
        <v>638</v>
      </c>
      <c r="DK4" s="4" t="s">
        <v>640</v>
      </c>
      <c r="DL4" s="4" t="s">
        <v>642</v>
      </c>
      <c r="DM4" s="4" t="s">
        <v>644</v>
      </c>
      <c r="DN4" s="4" t="s">
        <v>646</v>
      </c>
      <c r="DO4" s="4" t="s">
        <v>648</v>
      </c>
      <c r="DP4" s="4" t="s">
        <v>650</v>
      </c>
      <c r="DQ4" s="4" t="s">
        <v>652</v>
      </c>
      <c r="DR4" s="4" t="s">
        <v>654</v>
      </c>
      <c r="DS4" s="4" t="s">
        <v>656</v>
      </c>
      <c r="DT4" s="4" t="s">
        <v>658</v>
      </c>
      <c r="DU4" s="4" t="s">
        <v>660</v>
      </c>
      <c r="DV4" s="4" t="s">
        <v>662</v>
      </c>
      <c r="DW4" s="4" t="s">
        <v>664</v>
      </c>
      <c r="DX4" s="4" t="s">
        <v>666</v>
      </c>
      <c r="DY4" s="4" t="s">
        <v>668</v>
      </c>
      <c r="DZ4" s="4" t="s">
        <v>670</v>
      </c>
      <c r="EA4" s="4" t="s">
        <v>672</v>
      </c>
      <c r="EB4" s="4" t="s">
        <v>674</v>
      </c>
      <c r="EC4" s="4" t="s">
        <v>676</v>
      </c>
      <c r="ED4" s="4" t="s">
        <v>678</v>
      </c>
      <c r="EE4" s="4" t="s">
        <v>680</v>
      </c>
      <c r="EF4" s="4" t="s">
        <v>682</v>
      </c>
      <c r="EG4" s="4" t="s">
        <v>684</v>
      </c>
      <c r="EH4" s="4" t="s">
        <v>686</v>
      </c>
      <c r="EI4" s="4" t="s">
        <v>688</v>
      </c>
      <c r="EJ4" s="4" t="s">
        <v>742</v>
      </c>
      <c r="EK4" s="4" t="s">
        <v>743</v>
      </c>
      <c r="EL4" s="4" t="s">
        <v>744</v>
      </c>
      <c r="EM4" s="4" t="s">
        <v>745</v>
      </c>
      <c r="EN4" s="4" t="s">
        <v>746</v>
      </c>
      <c r="EO4" s="4" t="s">
        <v>747</v>
      </c>
      <c r="EP4" s="4" t="s">
        <v>748</v>
      </c>
      <c r="EQ4" s="4" t="s">
        <v>749</v>
      </c>
      <c r="ER4" s="4" t="s">
        <v>750</v>
      </c>
      <c r="ES4" s="4" t="s">
        <v>751</v>
      </c>
      <c r="ET4" s="4" t="s">
        <v>752</v>
      </c>
      <c r="EU4" s="4" t="s">
        <v>753</v>
      </c>
      <c r="EV4" s="4" t="s">
        <v>754</v>
      </c>
      <c r="EW4" s="4" t="s">
        <v>755</v>
      </c>
      <c r="EX4" s="4" t="s">
        <v>756</v>
      </c>
      <c r="EY4" s="4" t="s">
        <v>757</v>
      </c>
      <c r="EZ4" s="4" t="s">
        <v>758</v>
      </c>
      <c r="FA4" s="4" t="s">
        <v>759</v>
      </c>
      <c r="FB4" s="4" t="s">
        <v>760</v>
      </c>
      <c r="FC4" s="4" t="s">
        <v>761</v>
      </c>
      <c r="FD4" s="4" t="s">
        <v>762</v>
      </c>
      <c r="FE4" s="4" t="s">
        <v>763</v>
      </c>
      <c r="FF4" s="4" t="s">
        <v>764</v>
      </c>
      <c r="FG4" s="4" t="s">
        <v>765</v>
      </c>
      <c r="FH4" s="4" t="s">
        <v>766</v>
      </c>
      <c r="FI4" s="4" t="s">
        <v>767</v>
      </c>
      <c r="FJ4" s="4" t="s">
        <v>928</v>
      </c>
      <c r="FK4" s="4" t="s">
        <v>929</v>
      </c>
      <c r="FL4" s="4" t="s">
        <v>930</v>
      </c>
      <c r="FM4" s="4" t="s">
        <v>931</v>
      </c>
      <c r="FN4" s="4" t="s">
        <v>825</v>
      </c>
      <c r="FO4" s="4" t="s">
        <v>932</v>
      </c>
      <c r="FP4" s="4" t="s">
        <v>933</v>
      </c>
      <c r="FQ4" s="4" t="s">
        <v>934</v>
      </c>
      <c r="FR4" s="4" t="s">
        <v>935</v>
      </c>
      <c r="FS4" s="4" t="s">
        <v>936</v>
      </c>
      <c r="FT4" s="4" t="s">
        <v>937</v>
      </c>
      <c r="FU4" s="4" t="s">
        <v>938</v>
      </c>
      <c r="FV4" s="4" t="s">
        <v>939</v>
      </c>
      <c r="FW4" s="4" t="s">
        <v>940</v>
      </c>
      <c r="FX4" s="4" t="s">
        <v>941</v>
      </c>
      <c r="FY4" s="4" t="s">
        <v>942</v>
      </c>
      <c r="FZ4" s="4" t="s">
        <v>943</v>
      </c>
      <c r="GA4" s="4" t="s">
        <v>944</v>
      </c>
      <c r="GB4" s="4" t="s">
        <v>945</v>
      </c>
      <c r="GC4" s="4" t="s">
        <v>946</v>
      </c>
      <c r="GD4" s="4" t="s">
        <v>947</v>
      </c>
      <c r="GE4" s="4" t="s">
        <v>948</v>
      </c>
      <c r="GF4" s="4" t="s">
        <v>949</v>
      </c>
      <c r="GG4" s="4" t="s">
        <v>950</v>
      </c>
      <c r="GH4" s="4" t="s">
        <v>951</v>
      </c>
      <c r="GI4" s="4" t="s">
        <v>952</v>
      </c>
    </row>
    <row r="5" spans="1:191" ht="16.2" thickBot="1" x14ac:dyDescent="0.35">
      <c r="A5" s="19" t="s">
        <v>16</v>
      </c>
      <c r="B5" s="19" t="s">
        <v>18</v>
      </c>
      <c r="C5" s="19" t="s">
        <v>19</v>
      </c>
      <c r="D5" s="19" t="s">
        <v>793</v>
      </c>
      <c r="E5" s="19" t="s">
        <v>794</v>
      </c>
      <c r="F5" s="19" t="s">
        <v>801</v>
      </c>
      <c r="G5" s="1" t="s">
        <v>578</v>
      </c>
      <c r="H5" s="1" t="s">
        <v>579</v>
      </c>
      <c r="I5" s="1" t="s">
        <v>580</v>
      </c>
      <c r="J5" s="1" t="s">
        <v>581</v>
      </c>
      <c r="K5" s="1" t="s">
        <v>582</v>
      </c>
      <c r="L5" s="1" t="s">
        <v>583</v>
      </c>
      <c r="M5" s="1" t="s">
        <v>584</v>
      </c>
      <c r="N5" s="1" t="s">
        <v>585</v>
      </c>
      <c r="O5" s="1" t="s">
        <v>586</v>
      </c>
      <c r="P5" s="1" t="s">
        <v>587</v>
      </c>
      <c r="Q5" s="1" t="s">
        <v>588</v>
      </c>
      <c r="R5" s="1" t="s">
        <v>589</v>
      </c>
      <c r="S5" s="1" t="s">
        <v>590</v>
      </c>
      <c r="T5" s="1" t="s">
        <v>591</v>
      </c>
      <c r="U5" s="1" t="s">
        <v>592</v>
      </c>
      <c r="V5" s="1" t="s">
        <v>593</v>
      </c>
      <c r="W5" s="1" t="s">
        <v>594</v>
      </c>
      <c r="X5" s="1" t="s">
        <v>595</v>
      </c>
      <c r="Y5" s="1" t="s">
        <v>596</v>
      </c>
      <c r="Z5" s="1" t="s">
        <v>597</v>
      </c>
      <c r="AA5" s="1" t="s">
        <v>598</v>
      </c>
      <c r="AB5" s="1" t="s">
        <v>599</v>
      </c>
      <c r="AC5" s="1" t="s">
        <v>600</v>
      </c>
      <c r="AD5" s="1" t="s">
        <v>601</v>
      </c>
      <c r="AE5" s="1" t="s">
        <v>602</v>
      </c>
      <c r="AF5" s="1" t="s">
        <v>603</v>
      </c>
      <c r="AG5" s="19" t="s">
        <v>796</v>
      </c>
      <c r="AH5" s="19" t="s">
        <v>605</v>
      </c>
      <c r="AI5" s="19" t="s">
        <v>606</v>
      </c>
      <c r="AJ5" s="19" t="s">
        <v>607</v>
      </c>
      <c r="AK5" s="19" t="s">
        <v>608</v>
      </c>
      <c r="AL5" s="19" t="s">
        <v>609</v>
      </c>
      <c r="AM5" s="19" t="s">
        <v>610</v>
      </c>
      <c r="AN5" s="19" t="s">
        <v>611</v>
      </c>
      <c r="AO5" s="19" t="s">
        <v>612</v>
      </c>
      <c r="AP5" s="19" t="s">
        <v>613</v>
      </c>
      <c r="AQ5" s="19" t="s">
        <v>614</v>
      </c>
      <c r="AR5" s="19" t="s">
        <v>615</v>
      </c>
      <c r="AS5" s="19" t="s">
        <v>616</v>
      </c>
      <c r="AT5" s="19" t="s">
        <v>617</v>
      </c>
      <c r="AU5" s="19" t="s">
        <v>618</v>
      </c>
      <c r="AV5" s="19" t="s">
        <v>619</v>
      </c>
      <c r="AW5" s="19" t="s">
        <v>620</v>
      </c>
      <c r="AX5" s="19" t="s">
        <v>621</v>
      </c>
      <c r="AY5" s="19" t="s">
        <v>622</v>
      </c>
      <c r="AZ5" s="19" t="s">
        <v>623</v>
      </c>
      <c r="BA5" s="19" t="s">
        <v>624</v>
      </c>
      <c r="BB5" s="19" t="s">
        <v>625</v>
      </c>
      <c r="BC5" s="19" t="s">
        <v>626</v>
      </c>
      <c r="BD5" s="19" t="s">
        <v>627</v>
      </c>
      <c r="BE5" s="19" t="s">
        <v>628</v>
      </c>
      <c r="BF5" s="19" t="s">
        <v>629</v>
      </c>
      <c r="BG5" s="19" t="s">
        <v>630</v>
      </c>
      <c r="BH5" s="19" t="s">
        <v>797</v>
      </c>
      <c r="BI5" s="19" t="s">
        <v>689</v>
      </c>
      <c r="BJ5" s="19" t="s">
        <v>690</v>
      </c>
      <c r="BK5" s="19" t="s">
        <v>691</v>
      </c>
      <c r="BL5" s="19" t="s">
        <v>695</v>
      </c>
      <c r="BM5" s="19" t="s">
        <v>696</v>
      </c>
      <c r="BN5" s="19" t="s">
        <v>697</v>
      </c>
      <c r="BO5" s="19" t="s">
        <v>698</v>
      </c>
      <c r="BP5" s="19" t="s">
        <v>703</v>
      </c>
      <c r="BQ5" s="19" t="s">
        <v>704</v>
      </c>
      <c r="BR5" s="19" t="s">
        <v>705</v>
      </c>
      <c r="BS5" s="19" t="s">
        <v>706</v>
      </c>
      <c r="BT5" s="19" t="s">
        <v>707</v>
      </c>
      <c r="BU5" s="19" t="s">
        <v>708</v>
      </c>
      <c r="BV5" s="19" t="s">
        <v>709</v>
      </c>
      <c r="BW5" s="19" t="s">
        <v>710</v>
      </c>
      <c r="BX5" s="19" t="s">
        <v>711</v>
      </c>
      <c r="BY5" s="19" t="s">
        <v>712</v>
      </c>
      <c r="BZ5" s="19" t="s">
        <v>713</v>
      </c>
      <c r="CA5" s="19" t="s">
        <v>714</v>
      </c>
      <c r="CB5" s="19" t="s">
        <v>715</v>
      </c>
      <c r="CC5" s="19" t="s">
        <v>716</v>
      </c>
      <c r="CD5" s="19" t="s">
        <v>717</v>
      </c>
      <c r="CE5" s="19" t="s">
        <v>718</v>
      </c>
      <c r="CF5" s="19" t="s">
        <v>719</v>
      </c>
      <c r="CG5" s="19" t="s">
        <v>720</v>
      </c>
      <c r="CH5" s="19" t="s">
        <v>721</v>
      </c>
      <c r="CI5" s="19" t="s">
        <v>798</v>
      </c>
      <c r="CJ5" s="19" t="s">
        <v>692</v>
      </c>
      <c r="CK5" s="19" t="s">
        <v>693</v>
      </c>
      <c r="CL5" s="19" t="s">
        <v>694</v>
      </c>
      <c r="CM5" s="19" t="s">
        <v>699</v>
      </c>
      <c r="CN5" s="19" t="s">
        <v>700</v>
      </c>
      <c r="CO5" s="19" t="s">
        <v>701</v>
      </c>
      <c r="CP5" s="19" t="s">
        <v>702</v>
      </c>
      <c r="CQ5" s="19" t="s">
        <v>722</v>
      </c>
      <c r="CR5" s="19" t="s">
        <v>723</v>
      </c>
      <c r="CS5" s="19" t="s">
        <v>724</v>
      </c>
      <c r="CT5" s="19" t="s">
        <v>725</v>
      </c>
      <c r="CU5" s="19" t="s">
        <v>726</v>
      </c>
      <c r="CV5" s="19" t="s">
        <v>727</v>
      </c>
      <c r="CW5" s="19" t="s">
        <v>728</v>
      </c>
      <c r="CX5" s="19" t="s">
        <v>729</v>
      </c>
      <c r="CY5" s="19" t="s">
        <v>730</v>
      </c>
      <c r="CZ5" s="19" t="s">
        <v>731</v>
      </c>
      <c r="DA5" s="19" t="s">
        <v>732</v>
      </c>
      <c r="DB5" s="19" t="s">
        <v>733</v>
      </c>
      <c r="DC5" s="19" t="s">
        <v>734</v>
      </c>
      <c r="DD5" s="19" t="s">
        <v>735</v>
      </c>
      <c r="DE5" s="19" t="s">
        <v>736</v>
      </c>
      <c r="DF5" s="19" t="s">
        <v>737</v>
      </c>
      <c r="DG5" s="19" t="s">
        <v>738</v>
      </c>
      <c r="DH5" s="19" t="s">
        <v>739</v>
      </c>
      <c r="DI5" s="19" t="s">
        <v>740</v>
      </c>
      <c r="DJ5" s="19" t="s">
        <v>821</v>
      </c>
      <c r="DK5" s="19" t="s">
        <v>827</v>
      </c>
      <c r="DL5" s="19" t="s">
        <v>828</v>
      </c>
      <c r="DM5" s="19" t="s">
        <v>829</v>
      </c>
      <c r="DN5" s="19" t="s">
        <v>836</v>
      </c>
      <c r="DO5" s="19" t="s">
        <v>837</v>
      </c>
      <c r="DP5" s="19" t="s">
        <v>857</v>
      </c>
      <c r="DQ5" s="19" t="s">
        <v>856</v>
      </c>
      <c r="DR5" s="19" t="s">
        <v>855</v>
      </c>
      <c r="DS5" s="19" t="s">
        <v>854</v>
      </c>
      <c r="DT5" s="19" t="s">
        <v>853</v>
      </c>
      <c r="DU5" s="19" t="s">
        <v>852</v>
      </c>
      <c r="DV5" s="19" t="s">
        <v>851</v>
      </c>
      <c r="DW5" s="19" t="s">
        <v>850</v>
      </c>
      <c r="DX5" s="19" t="s">
        <v>849</v>
      </c>
      <c r="DY5" s="19" t="s">
        <v>848</v>
      </c>
      <c r="DZ5" s="19" t="s">
        <v>847</v>
      </c>
      <c r="EA5" s="19" t="s">
        <v>846</v>
      </c>
      <c r="EB5" s="19" t="s">
        <v>844</v>
      </c>
      <c r="EC5" s="19" t="s">
        <v>845</v>
      </c>
      <c r="ED5" s="19" t="s">
        <v>843</v>
      </c>
      <c r="EE5" s="19" t="s">
        <v>842</v>
      </c>
      <c r="EF5" s="19" t="s">
        <v>841</v>
      </c>
      <c r="EG5" s="19" t="s">
        <v>840</v>
      </c>
      <c r="EH5" s="19" t="s">
        <v>839</v>
      </c>
      <c r="EI5" s="19" t="s">
        <v>838</v>
      </c>
      <c r="EJ5" s="19" t="s">
        <v>830</v>
      </c>
      <c r="EK5" s="19" t="s">
        <v>822</v>
      </c>
      <c r="EL5" s="19" t="s">
        <v>831</v>
      </c>
      <c r="EM5" s="19" t="s">
        <v>832</v>
      </c>
      <c r="EN5" s="19" t="s">
        <v>858</v>
      </c>
      <c r="EO5" s="19" t="s">
        <v>859</v>
      </c>
      <c r="EP5" s="19" t="s">
        <v>860</v>
      </c>
      <c r="EQ5" s="19" t="s">
        <v>861</v>
      </c>
      <c r="ER5" s="19" t="s">
        <v>862</v>
      </c>
      <c r="ES5" s="19" t="s">
        <v>863</v>
      </c>
      <c r="ET5" s="19" t="s">
        <v>864</v>
      </c>
      <c r="EU5" s="19" t="s">
        <v>865</v>
      </c>
      <c r="EV5" s="19" t="s">
        <v>866</v>
      </c>
      <c r="EW5" s="19" t="s">
        <v>867</v>
      </c>
      <c r="EX5" s="19" t="s">
        <v>868</v>
      </c>
      <c r="EY5" s="19" t="s">
        <v>869</v>
      </c>
      <c r="EZ5" s="19" t="s">
        <v>870</v>
      </c>
      <c r="FA5" s="19" t="s">
        <v>871</v>
      </c>
      <c r="FB5" s="19" t="s">
        <v>872</v>
      </c>
      <c r="FC5" s="19" t="s">
        <v>873</v>
      </c>
      <c r="FD5" s="19" t="s">
        <v>874</v>
      </c>
      <c r="FE5" s="19" t="s">
        <v>875</v>
      </c>
      <c r="FF5" s="19" t="s">
        <v>879</v>
      </c>
      <c r="FG5" s="19" t="s">
        <v>876</v>
      </c>
      <c r="FH5" s="19" t="s">
        <v>877</v>
      </c>
      <c r="FI5" s="19" t="s">
        <v>878</v>
      </c>
      <c r="FJ5" s="19" t="s">
        <v>833</v>
      </c>
      <c r="FK5" s="19" t="s">
        <v>834</v>
      </c>
      <c r="FL5" s="19" t="s">
        <v>823</v>
      </c>
      <c r="FM5" s="19" t="s">
        <v>835</v>
      </c>
      <c r="FN5" s="19" t="s">
        <v>880</v>
      </c>
      <c r="FO5" s="19" t="s">
        <v>881</v>
      </c>
      <c r="FP5" s="19" t="s">
        <v>882</v>
      </c>
      <c r="FQ5" s="19" t="s">
        <v>883</v>
      </c>
      <c r="FR5" s="19" t="s">
        <v>884</v>
      </c>
      <c r="FS5" s="19" t="s">
        <v>885</v>
      </c>
      <c r="FT5" s="19" t="s">
        <v>886</v>
      </c>
      <c r="FU5" s="19" t="s">
        <v>887</v>
      </c>
      <c r="FV5" s="19" t="s">
        <v>888</v>
      </c>
      <c r="FW5" s="19" t="s">
        <v>889</v>
      </c>
      <c r="FX5" s="19" t="s">
        <v>890</v>
      </c>
      <c r="FY5" s="19" t="s">
        <v>891</v>
      </c>
      <c r="FZ5" s="19" t="s">
        <v>892</v>
      </c>
      <c r="GA5" s="19" t="s">
        <v>893</v>
      </c>
      <c r="GB5" s="19" t="s">
        <v>894</v>
      </c>
      <c r="GC5" s="19" t="s">
        <v>895</v>
      </c>
      <c r="GD5" s="19" t="s">
        <v>896</v>
      </c>
      <c r="GE5" s="19" t="s">
        <v>897</v>
      </c>
      <c r="GF5" s="19" t="s">
        <v>898</v>
      </c>
      <c r="GG5" s="19" t="s">
        <v>899</v>
      </c>
      <c r="GH5" s="19" t="s">
        <v>900</v>
      </c>
      <c r="GI5" s="19" t="s">
        <v>901</v>
      </c>
    </row>
    <row r="6" spans="1:191" ht="16.2" thickBot="1" x14ac:dyDescent="0.35">
      <c r="A6" s="20">
        <f ca="1">INDIRECT("Input!"&amp;A4)</f>
        <v>0</v>
      </c>
      <c r="B6" s="20">
        <f t="shared" ref="B6:Z6" ca="1" si="0">INDIRECT("Input!"&amp;B4)</f>
        <v>0</v>
      </c>
      <c r="C6" s="20">
        <f t="shared" ca="1" si="0"/>
        <v>0</v>
      </c>
      <c r="D6" s="20">
        <f t="shared" ca="1" si="0"/>
        <v>0</v>
      </c>
      <c r="E6" s="20">
        <f t="shared" ca="1" si="0"/>
        <v>0</v>
      </c>
      <c r="F6" s="20">
        <f t="shared" ca="1" si="0"/>
        <v>0</v>
      </c>
      <c r="G6" s="20">
        <f t="shared" ca="1" si="0"/>
        <v>0</v>
      </c>
      <c r="H6" s="20">
        <f t="shared" ca="1" si="0"/>
        <v>0</v>
      </c>
      <c r="I6" s="20">
        <f t="shared" ca="1" si="0"/>
        <v>0</v>
      </c>
      <c r="J6" s="20">
        <f ca="1">INDIRECT("Input!"&amp;J4)</f>
        <v>0</v>
      </c>
      <c r="K6" s="20">
        <f t="shared" ca="1" si="0"/>
        <v>0</v>
      </c>
      <c r="L6" s="20">
        <f t="shared" ca="1" si="0"/>
        <v>0</v>
      </c>
      <c r="M6" s="20">
        <f t="shared" ca="1" si="0"/>
        <v>0</v>
      </c>
      <c r="N6" s="20">
        <f t="shared" ca="1" si="0"/>
        <v>0</v>
      </c>
      <c r="O6" s="20">
        <f t="shared" ca="1" si="0"/>
        <v>0</v>
      </c>
      <c r="P6" s="20">
        <f t="shared" ca="1" si="0"/>
        <v>0</v>
      </c>
      <c r="Q6" s="20">
        <f t="shared" ca="1" si="0"/>
        <v>0</v>
      </c>
      <c r="R6" s="20">
        <f t="shared" ca="1" si="0"/>
        <v>0</v>
      </c>
      <c r="S6" s="20">
        <f t="shared" ca="1" si="0"/>
        <v>0</v>
      </c>
      <c r="T6" s="20">
        <f t="shared" ca="1" si="0"/>
        <v>0</v>
      </c>
      <c r="U6" s="20">
        <f t="shared" ca="1" si="0"/>
        <v>0</v>
      </c>
      <c r="V6" s="20">
        <f t="shared" ca="1" si="0"/>
        <v>0</v>
      </c>
      <c r="W6" s="20">
        <f t="shared" ca="1" si="0"/>
        <v>0</v>
      </c>
      <c r="X6" s="20">
        <f ca="1">INDIRECT("Input!"&amp;X4)</f>
        <v>0</v>
      </c>
      <c r="Y6" s="20">
        <f t="shared" ca="1" si="0"/>
        <v>0</v>
      </c>
      <c r="Z6" s="20">
        <f t="shared" ca="1" si="0"/>
        <v>0</v>
      </c>
      <c r="AA6" s="20">
        <f ca="1">INDIRECT("Input!"&amp;AA4)</f>
        <v>0</v>
      </c>
      <c r="AB6" s="20">
        <f t="shared" ref="AB6:BD6" ca="1" si="1">INDIRECT("Input!"&amp;AB4)</f>
        <v>0</v>
      </c>
      <c r="AC6" s="20">
        <f t="shared" ca="1" si="1"/>
        <v>0</v>
      </c>
      <c r="AD6" s="20">
        <f t="shared" ca="1" si="1"/>
        <v>0</v>
      </c>
      <c r="AE6" s="20">
        <f t="shared" ca="1" si="1"/>
        <v>0</v>
      </c>
      <c r="AF6" s="20">
        <f t="shared" ca="1" si="1"/>
        <v>0</v>
      </c>
      <c r="AG6" s="20">
        <f t="shared" ca="1" si="1"/>
        <v>0</v>
      </c>
      <c r="AH6" s="20">
        <f t="shared" ca="1" si="1"/>
        <v>0</v>
      </c>
      <c r="AI6" s="20">
        <f t="shared" ca="1" si="1"/>
        <v>0</v>
      </c>
      <c r="AJ6" s="20">
        <f t="shared" ca="1" si="1"/>
        <v>0</v>
      </c>
      <c r="AK6" s="20">
        <f t="shared" ca="1" si="1"/>
        <v>0</v>
      </c>
      <c r="AL6" s="20">
        <f t="shared" ca="1" si="1"/>
        <v>0</v>
      </c>
      <c r="AM6" s="20">
        <f t="shared" ca="1" si="1"/>
        <v>0</v>
      </c>
      <c r="AN6" s="20">
        <f t="shared" ca="1" si="1"/>
        <v>0</v>
      </c>
      <c r="AO6" s="20">
        <f t="shared" ca="1" si="1"/>
        <v>0</v>
      </c>
      <c r="AP6" s="20">
        <f t="shared" ca="1" si="1"/>
        <v>0</v>
      </c>
      <c r="AQ6" s="20">
        <f t="shared" ca="1" si="1"/>
        <v>0</v>
      </c>
      <c r="AR6" s="20">
        <f t="shared" ca="1" si="1"/>
        <v>0</v>
      </c>
      <c r="AS6" s="20">
        <f t="shared" ca="1" si="1"/>
        <v>0</v>
      </c>
      <c r="AT6" s="20">
        <f t="shared" ca="1" si="1"/>
        <v>0</v>
      </c>
      <c r="AU6" s="20">
        <f t="shared" ca="1" si="1"/>
        <v>0</v>
      </c>
      <c r="AV6" s="20">
        <f t="shared" ca="1" si="1"/>
        <v>0</v>
      </c>
      <c r="AW6" s="20">
        <f t="shared" ca="1" si="1"/>
        <v>0</v>
      </c>
      <c r="AX6" s="20">
        <f t="shared" ca="1" si="1"/>
        <v>0</v>
      </c>
      <c r="AY6" s="20">
        <f t="shared" ca="1" si="1"/>
        <v>0</v>
      </c>
      <c r="AZ6" s="20">
        <f t="shared" ca="1" si="1"/>
        <v>0</v>
      </c>
      <c r="BA6" s="20">
        <f t="shared" ca="1" si="1"/>
        <v>0</v>
      </c>
      <c r="BB6" s="20">
        <f t="shared" ca="1" si="1"/>
        <v>0</v>
      </c>
      <c r="BC6" s="20">
        <f t="shared" ca="1" si="1"/>
        <v>0</v>
      </c>
      <c r="BD6" s="20">
        <f t="shared" ca="1" si="1"/>
        <v>0</v>
      </c>
      <c r="BE6" s="20">
        <f ca="1">INDIRECT("Input!"&amp;BE4)</f>
        <v>0</v>
      </c>
      <c r="BF6" s="20">
        <f ca="1">INDIRECT("Input!"&amp;BF4)</f>
        <v>0</v>
      </c>
      <c r="BG6" s="20">
        <f ca="1">INDIRECT("Input!"&amp;BG4)</f>
        <v>0</v>
      </c>
      <c r="BH6" s="20">
        <f t="shared" ref="BH6:CG6" ca="1" si="2">INDIRECT("Input!"&amp;BH4)</f>
        <v>0</v>
      </c>
      <c r="BI6" s="20">
        <f t="shared" ca="1" si="2"/>
        <v>0</v>
      </c>
      <c r="BJ6" s="20">
        <f t="shared" ca="1" si="2"/>
        <v>0</v>
      </c>
      <c r="BK6" s="20">
        <f t="shared" ca="1" si="2"/>
        <v>0</v>
      </c>
      <c r="BL6" s="20">
        <f t="shared" ca="1" si="2"/>
        <v>0</v>
      </c>
      <c r="BM6" s="20">
        <f ca="1">INDIRECT("Input!"&amp;BK4)</f>
        <v>0</v>
      </c>
      <c r="BN6" s="20">
        <f t="shared" ca="1" si="2"/>
        <v>0</v>
      </c>
      <c r="BO6" s="20">
        <f t="shared" ca="1" si="2"/>
        <v>0</v>
      </c>
      <c r="BP6" s="20">
        <f t="shared" ca="1" si="2"/>
        <v>0</v>
      </c>
      <c r="BQ6" s="20">
        <f t="shared" ca="1" si="2"/>
        <v>0</v>
      </c>
      <c r="BR6" s="20">
        <f t="shared" ca="1" si="2"/>
        <v>0</v>
      </c>
      <c r="BS6" s="20">
        <f t="shared" ca="1" si="2"/>
        <v>0</v>
      </c>
      <c r="BT6" s="20">
        <f t="shared" ca="1" si="2"/>
        <v>0</v>
      </c>
      <c r="BU6" s="20">
        <f t="shared" ca="1" si="2"/>
        <v>0</v>
      </c>
      <c r="BV6" s="20">
        <f t="shared" ca="1" si="2"/>
        <v>0</v>
      </c>
      <c r="BW6" s="20">
        <f t="shared" ca="1" si="2"/>
        <v>0</v>
      </c>
      <c r="BX6" s="20">
        <f t="shared" ca="1" si="2"/>
        <v>0</v>
      </c>
      <c r="BY6" s="20">
        <f t="shared" ca="1" si="2"/>
        <v>0</v>
      </c>
      <c r="BZ6" s="20">
        <f t="shared" ca="1" si="2"/>
        <v>0</v>
      </c>
      <c r="CA6" s="20">
        <f t="shared" ca="1" si="2"/>
        <v>0</v>
      </c>
      <c r="CB6" s="20">
        <f t="shared" ca="1" si="2"/>
        <v>0</v>
      </c>
      <c r="CC6" s="20">
        <f t="shared" ca="1" si="2"/>
        <v>0</v>
      </c>
      <c r="CD6" s="20">
        <f t="shared" ca="1" si="2"/>
        <v>0</v>
      </c>
      <c r="CE6" s="20">
        <f t="shared" ca="1" si="2"/>
        <v>0</v>
      </c>
      <c r="CF6" s="20">
        <f t="shared" ca="1" si="2"/>
        <v>0</v>
      </c>
      <c r="CG6" s="20">
        <f t="shared" ca="1" si="2"/>
        <v>0</v>
      </c>
      <c r="CH6" s="20">
        <f t="shared" ref="CH6:DH6" ca="1" si="3">INDIRECT("Input!"&amp;CH4)</f>
        <v>0</v>
      </c>
      <c r="CI6" s="20">
        <f t="shared" ca="1" si="3"/>
        <v>0</v>
      </c>
      <c r="CJ6" s="20">
        <f t="shared" ca="1" si="3"/>
        <v>0</v>
      </c>
      <c r="CK6" s="20">
        <f t="shared" ca="1" si="3"/>
        <v>0</v>
      </c>
      <c r="CL6" s="20">
        <f t="shared" ca="1" si="3"/>
        <v>0</v>
      </c>
      <c r="CM6" s="20">
        <f t="shared" ca="1" si="3"/>
        <v>0</v>
      </c>
      <c r="CN6" s="20">
        <f t="shared" ca="1" si="3"/>
        <v>0</v>
      </c>
      <c r="CO6" s="20">
        <f t="shared" ca="1" si="3"/>
        <v>0</v>
      </c>
      <c r="CP6" s="20">
        <f t="shared" ca="1" si="3"/>
        <v>0</v>
      </c>
      <c r="CQ6" s="20">
        <f t="shared" ca="1" si="3"/>
        <v>0</v>
      </c>
      <c r="CR6" s="20">
        <f t="shared" ca="1" si="3"/>
        <v>0</v>
      </c>
      <c r="CS6" s="20">
        <f t="shared" ca="1" si="3"/>
        <v>0</v>
      </c>
      <c r="CT6" s="20">
        <f t="shared" ca="1" si="3"/>
        <v>0</v>
      </c>
      <c r="CU6" s="20">
        <f t="shared" ca="1" si="3"/>
        <v>0</v>
      </c>
      <c r="CV6" s="20">
        <f t="shared" ca="1" si="3"/>
        <v>0</v>
      </c>
      <c r="CW6" s="20">
        <f t="shared" ca="1" si="3"/>
        <v>0</v>
      </c>
      <c r="CX6" s="20">
        <f t="shared" ca="1" si="3"/>
        <v>0</v>
      </c>
      <c r="CY6" s="20">
        <f t="shared" ca="1" si="3"/>
        <v>0</v>
      </c>
      <c r="CZ6" s="20">
        <f t="shared" ca="1" si="3"/>
        <v>0</v>
      </c>
      <c r="DA6" s="20">
        <f t="shared" ca="1" si="3"/>
        <v>0</v>
      </c>
      <c r="DB6" s="20">
        <f t="shared" ca="1" si="3"/>
        <v>0</v>
      </c>
      <c r="DC6" s="20">
        <f t="shared" ca="1" si="3"/>
        <v>0</v>
      </c>
      <c r="DD6" s="20">
        <f t="shared" ca="1" si="3"/>
        <v>0</v>
      </c>
      <c r="DE6" s="20">
        <f t="shared" ca="1" si="3"/>
        <v>0</v>
      </c>
      <c r="DF6" s="20">
        <f t="shared" ca="1" si="3"/>
        <v>0</v>
      </c>
      <c r="DG6" s="20">
        <f t="shared" ca="1" si="3"/>
        <v>0</v>
      </c>
      <c r="DH6" s="20">
        <f t="shared" ca="1" si="3"/>
        <v>0</v>
      </c>
      <c r="DI6" s="20">
        <f t="shared" ref="DI6:FH6" ca="1" si="4">INDIRECT("Input!"&amp;DI4)</f>
        <v>0</v>
      </c>
      <c r="DJ6" s="20">
        <f t="shared" ca="1" si="4"/>
        <v>0</v>
      </c>
      <c r="DK6" s="20">
        <f t="shared" ca="1" si="4"/>
        <v>0</v>
      </c>
      <c r="DL6" s="20">
        <f t="shared" ca="1" si="4"/>
        <v>0</v>
      </c>
      <c r="DM6" s="20">
        <f t="shared" ca="1" si="4"/>
        <v>0</v>
      </c>
      <c r="DN6" s="20">
        <f t="shared" ca="1" si="4"/>
        <v>0</v>
      </c>
      <c r="DO6" s="20">
        <f t="shared" ca="1" si="4"/>
        <v>0</v>
      </c>
      <c r="DP6" s="20">
        <f t="shared" ca="1" si="4"/>
        <v>0</v>
      </c>
      <c r="DQ6" s="20">
        <f t="shared" ca="1" si="4"/>
        <v>0</v>
      </c>
      <c r="DR6" s="20">
        <f t="shared" ca="1" si="4"/>
        <v>0</v>
      </c>
      <c r="DS6" s="20">
        <f t="shared" ca="1" si="4"/>
        <v>0</v>
      </c>
      <c r="DT6" s="20">
        <f t="shared" ca="1" si="4"/>
        <v>0</v>
      </c>
      <c r="DU6" s="20">
        <f t="shared" ca="1" si="4"/>
        <v>0</v>
      </c>
      <c r="DV6" s="20">
        <f t="shared" ca="1" si="4"/>
        <v>0</v>
      </c>
      <c r="DW6" s="20">
        <f t="shared" ca="1" si="4"/>
        <v>0</v>
      </c>
      <c r="DX6" s="20">
        <f t="shared" ca="1" si="4"/>
        <v>0</v>
      </c>
      <c r="DY6" s="20">
        <f t="shared" ca="1" si="4"/>
        <v>0</v>
      </c>
      <c r="DZ6" s="20">
        <f t="shared" ca="1" si="4"/>
        <v>0</v>
      </c>
      <c r="EA6" s="20">
        <f t="shared" ca="1" si="4"/>
        <v>0</v>
      </c>
      <c r="EB6" s="20">
        <f t="shared" ca="1" si="4"/>
        <v>0</v>
      </c>
      <c r="EC6" s="20">
        <f t="shared" ca="1" si="4"/>
        <v>0</v>
      </c>
      <c r="ED6" s="20">
        <f t="shared" ca="1" si="4"/>
        <v>0</v>
      </c>
      <c r="EE6" s="20">
        <f t="shared" ca="1" si="4"/>
        <v>0</v>
      </c>
      <c r="EF6" s="20">
        <f t="shared" ca="1" si="4"/>
        <v>0</v>
      </c>
      <c r="EG6" s="20">
        <f t="shared" ca="1" si="4"/>
        <v>0</v>
      </c>
      <c r="EH6" s="20">
        <f t="shared" ca="1" si="4"/>
        <v>0</v>
      </c>
      <c r="EI6" s="20">
        <f t="shared" ca="1" si="4"/>
        <v>0</v>
      </c>
      <c r="EJ6" s="20">
        <f t="shared" ca="1" si="4"/>
        <v>0</v>
      </c>
      <c r="EK6" s="20">
        <f t="shared" ca="1" si="4"/>
        <v>0</v>
      </c>
      <c r="EL6" s="20">
        <f t="shared" ca="1" si="4"/>
        <v>0</v>
      </c>
      <c r="EM6" s="20">
        <f t="shared" ca="1" si="4"/>
        <v>0</v>
      </c>
      <c r="EN6" s="20">
        <f t="shared" ca="1" si="4"/>
        <v>0</v>
      </c>
      <c r="EO6" s="20">
        <f t="shared" ca="1" si="4"/>
        <v>0</v>
      </c>
      <c r="EP6" s="20">
        <f t="shared" ca="1" si="4"/>
        <v>0</v>
      </c>
      <c r="EQ6" s="20">
        <f t="shared" ca="1" si="4"/>
        <v>0</v>
      </c>
      <c r="ER6" s="20">
        <f t="shared" ca="1" si="4"/>
        <v>0</v>
      </c>
      <c r="ES6" s="20">
        <f t="shared" ca="1" si="4"/>
        <v>0</v>
      </c>
      <c r="ET6" s="20">
        <f t="shared" ca="1" si="4"/>
        <v>0</v>
      </c>
      <c r="EU6" s="20">
        <f t="shared" ca="1" si="4"/>
        <v>0</v>
      </c>
      <c r="EV6" s="20">
        <f t="shared" ca="1" si="4"/>
        <v>0</v>
      </c>
      <c r="EW6" s="20">
        <f t="shared" ca="1" si="4"/>
        <v>0</v>
      </c>
      <c r="EX6" s="20">
        <f t="shared" ca="1" si="4"/>
        <v>0</v>
      </c>
      <c r="EY6" s="20">
        <f t="shared" ca="1" si="4"/>
        <v>0</v>
      </c>
      <c r="EZ6" s="20">
        <f t="shared" ca="1" si="4"/>
        <v>0</v>
      </c>
      <c r="FA6" s="20">
        <f t="shared" ca="1" si="4"/>
        <v>0</v>
      </c>
      <c r="FB6" s="20">
        <f t="shared" ca="1" si="4"/>
        <v>0</v>
      </c>
      <c r="FC6" s="20">
        <f t="shared" ca="1" si="4"/>
        <v>0</v>
      </c>
      <c r="FD6" s="20">
        <f t="shared" ca="1" si="4"/>
        <v>0</v>
      </c>
      <c r="FE6" s="20">
        <f t="shared" ca="1" si="4"/>
        <v>0</v>
      </c>
      <c r="FF6" s="20">
        <f t="shared" ca="1" si="4"/>
        <v>0</v>
      </c>
      <c r="FG6" s="20">
        <f t="shared" ca="1" si="4"/>
        <v>0</v>
      </c>
      <c r="FH6" s="20">
        <f t="shared" ca="1" si="4"/>
        <v>0</v>
      </c>
      <c r="FI6" s="20">
        <f t="shared" ref="FI6" ca="1" si="5">INDIRECT("Input!"&amp;FI4)</f>
        <v>0</v>
      </c>
      <c r="FJ6" s="20">
        <f t="shared" ref="FJ6:GI6" ca="1" si="6">INDIRECT("Input!"&amp;FJ4)</f>
        <v>0</v>
      </c>
      <c r="FK6" s="20">
        <f t="shared" ca="1" si="6"/>
        <v>0</v>
      </c>
      <c r="FL6" s="20">
        <f t="shared" ca="1" si="6"/>
        <v>0</v>
      </c>
      <c r="FM6" s="20">
        <f t="shared" ca="1" si="6"/>
        <v>0</v>
      </c>
      <c r="FN6" s="20">
        <f t="shared" ca="1" si="6"/>
        <v>0</v>
      </c>
      <c r="FO6" s="20">
        <f t="shared" ca="1" si="6"/>
        <v>0</v>
      </c>
      <c r="FP6" s="20">
        <f t="shared" ca="1" si="6"/>
        <v>0</v>
      </c>
      <c r="FQ6" s="20">
        <f t="shared" ca="1" si="6"/>
        <v>0</v>
      </c>
      <c r="FR6" s="20">
        <f t="shared" ca="1" si="6"/>
        <v>0</v>
      </c>
      <c r="FS6" s="20">
        <f t="shared" ca="1" si="6"/>
        <v>0</v>
      </c>
      <c r="FT6" s="20">
        <f t="shared" ca="1" si="6"/>
        <v>0</v>
      </c>
      <c r="FU6" s="20">
        <f t="shared" ca="1" si="6"/>
        <v>0</v>
      </c>
      <c r="FV6" s="20">
        <f t="shared" ca="1" si="6"/>
        <v>0</v>
      </c>
      <c r="FW6" s="20">
        <f t="shared" ca="1" si="6"/>
        <v>0</v>
      </c>
      <c r="FX6" s="20">
        <f t="shared" ca="1" si="6"/>
        <v>0</v>
      </c>
      <c r="FY6" s="20">
        <f t="shared" ca="1" si="6"/>
        <v>0</v>
      </c>
      <c r="FZ6" s="20">
        <f t="shared" ca="1" si="6"/>
        <v>0</v>
      </c>
      <c r="GA6" s="20">
        <f t="shared" ca="1" si="6"/>
        <v>0</v>
      </c>
      <c r="GB6" s="20">
        <f t="shared" ca="1" si="6"/>
        <v>0</v>
      </c>
      <c r="GC6" s="20">
        <f t="shared" ca="1" si="6"/>
        <v>0</v>
      </c>
      <c r="GD6" s="20">
        <f t="shared" ca="1" si="6"/>
        <v>0</v>
      </c>
      <c r="GE6" s="20">
        <f t="shared" ca="1" si="6"/>
        <v>0</v>
      </c>
      <c r="GF6" s="20">
        <f t="shared" ca="1" si="6"/>
        <v>0</v>
      </c>
      <c r="GG6" s="20">
        <f ca="1">INDIRECT("Input!"&amp;GG4)</f>
        <v>0</v>
      </c>
      <c r="GH6" s="20">
        <f t="shared" ca="1" si="6"/>
        <v>0</v>
      </c>
      <c r="GI6" s="20">
        <f t="shared" ca="1" si="6"/>
        <v>0</v>
      </c>
    </row>
    <row r="8" spans="1:191" ht="16.2" thickBot="1" x14ac:dyDescent="0.35"/>
    <row r="9" spans="1:191" ht="16.2" thickBot="1" x14ac:dyDescent="0.35">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row>
    <row r="11" spans="1:191" x14ac:dyDescent="0.3">
      <c r="A11" s="3"/>
    </row>
    <row r="12" spans="1:191" x14ac:dyDescent="0.3">
      <c r="A12" s="3"/>
    </row>
    <row r="13" spans="1:191" x14ac:dyDescent="0.3">
      <c r="A1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wksSelRec">
    <tabColor rgb="FFFF0000"/>
  </sheetPr>
  <dimension ref="B1:V38"/>
  <sheetViews>
    <sheetView topLeftCell="D1" workbookViewId="0">
      <selection activeCell="D4" sqref="D4"/>
    </sheetView>
  </sheetViews>
  <sheetFormatPr defaultRowHeight="15.6" x14ac:dyDescent="0.3"/>
  <cols>
    <col min="1" max="1" width="3.5546875" customWidth="1"/>
    <col min="2" max="2" width="22.5546875" bestFit="1" customWidth="1"/>
    <col min="3" max="3" width="7.21875" bestFit="1" customWidth="1"/>
    <col min="4" max="4" width="13.77734375" bestFit="1" customWidth="1"/>
    <col min="5" max="22" width="10.77734375" customWidth="1"/>
  </cols>
  <sheetData>
    <row r="1" spans="2:22" ht="16.2" thickBot="1" x14ac:dyDescent="0.35">
      <c r="B1" s="3" t="s">
        <v>10</v>
      </c>
      <c r="C1" s="6">
        <f>CurrRec+1</f>
        <v>1</v>
      </c>
    </row>
    <row r="3" spans="2:22" x14ac:dyDescent="0.3">
      <c r="B3" s="1" t="s">
        <v>6</v>
      </c>
      <c r="C3" s="1" t="s">
        <v>7</v>
      </c>
      <c r="D3" s="1" t="s">
        <v>8</v>
      </c>
      <c r="E3" s="1" t="s">
        <v>6</v>
      </c>
      <c r="F3" s="1" t="s">
        <v>7</v>
      </c>
      <c r="G3" s="1" t="s">
        <v>8</v>
      </c>
      <c r="H3" s="1" t="s">
        <v>6</v>
      </c>
      <c r="I3" s="1" t="s">
        <v>7</v>
      </c>
      <c r="J3" s="1" t="s">
        <v>8</v>
      </c>
      <c r="K3" s="1" t="s">
        <v>6</v>
      </c>
      <c r="L3" s="1" t="s">
        <v>7</v>
      </c>
      <c r="M3" s="1" t="s">
        <v>8</v>
      </c>
      <c r="N3" s="1" t="s">
        <v>6</v>
      </c>
      <c r="O3" s="1" t="s">
        <v>7</v>
      </c>
      <c r="P3" s="1" t="s">
        <v>8</v>
      </c>
      <c r="Q3" s="1" t="s">
        <v>6</v>
      </c>
      <c r="R3" s="1" t="s">
        <v>7</v>
      </c>
      <c r="S3" s="1" t="s">
        <v>8</v>
      </c>
      <c r="T3" s="1" t="s">
        <v>6</v>
      </c>
      <c r="U3" s="1" t="s">
        <v>7</v>
      </c>
      <c r="V3" s="1" t="s">
        <v>8</v>
      </c>
    </row>
    <row r="4" spans="2:22" x14ac:dyDescent="0.3">
      <c r="B4" t="str">
        <f>Input!B7</f>
        <v>CE ID</v>
      </c>
      <c r="C4" s="7">
        <f>MATCH(B4,PartsData!$1:$1,0)</f>
        <v>3</v>
      </c>
      <c r="D4" s="16" t="str">
        <f t="shared" ref="D4:D9" si="0">IF(DB_Row=1,"",IF(INDEX(PartsDatabase,DB_Row,C4)="","",INDEX(PartsDatabase,DB_Row,C4)))</f>
        <v/>
      </c>
      <c r="G4" s="17"/>
      <c r="J4" s="16"/>
      <c r="M4" s="17"/>
      <c r="P4" s="17"/>
      <c r="S4" s="17"/>
      <c r="V4" s="17"/>
    </row>
    <row r="5" spans="2:22" x14ac:dyDescent="0.3">
      <c r="B5" t="str">
        <f>Input!B8</f>
        <v>CE Name</v>
      </c>
      <c r="C5" s="7">
        <f>MATCH(B5,PartsData!$1:$1,0)</f>
        <v>4</v>
      </c>
      <c r="D5" s="16" t="str">
        <f t="shared" si="0"/>
        <v/>
      </c>
      <c r="G5" s="17"/>
      <c r="J5" s="16"/>
      <c r="M5" s="17"/>
      <c r="P5" s="17"/>
      <c r="S5" s="17"/>
      <c r="V5" s="17"/>
    </row>
    <row r="6" spans="2:22" x14ac:dyDescent="0.3">
      <c r="B6" t="str">
        <f>Input!B9</f>
        <v>County</v>
      </c>
      <c r="C6" s="7">
        <f>MATCH(B6,PartsData!$1:$1,0)</f>
        <v>5</v>
      </c>
      <c r="D6" s="16" t="str">
        <f t="shared" si="0"/>
        <v/>
      </c>
      <c r="G6" s="17"/>
      <c r="J6" s="16"/>
      <c r="M6" s="17"/>
      <c r="P6" s="17"/>
      <c r="S6" s="17"/>
      <c r="V6" s="17"/>
    </row>
    <row r="7" spans="2:22" x14ac:dyDescent="0.3">
      <c r="B7" t="str">
        <f>Input!B10</f>
        <v># of Center Sites</v>
      </c>
      <c r="C7" s="7">
        <f>MATCH(B7,PartsData!$1:$1,0)</f>
        <v>6</v>
      </c>
      <c r="D7" s="16" t="str">
        <f t="shared" si="0"/>
        <v/>
      </c>
      <c r="G7" s="17"/>
      <c r="J7" s="16"/>
      <c r="M7" s="17"/>
      <c r="P7" s="17"/>
      <c r="S7" s="17"/>
      <c r="V7" s="17"/>
    </row>
    <row r="8" spans="2:22" x14ac:dyDescent="0.3">
      <c r="B8" t="str">
        <f>Input!B11</f>
        <v># of DCH Sites</v>
      </c>
      <c r="C8" s="7">
        <f>MATCH(B8,PartsData!$1:$1,0)</f>
        <v>7</v>
      </c>
      <c r="D8" s="16" t="str">
        <f t="shared" si="0"/>
        <v/>
      </c>
      <c r="G8" s="17"/>
      <c r="J8" s="16"/>
      <c r="M8" s="17"/>
      <c r="P8" s="17"/>
      <c r="S8" s="17"/>
      <c r="V8" s="17"/>
    </row>
    <row r="9" spans="2:22" x14ac:dyDescent="0.3">
      <c r="B9" t="str">
        <f>Input!B12</f>
        <v>Projected Program Reimbursement</v>
      </c>
      <c r="C9" s="7" t="e">
        <f>MATCH(B9,PartsData!$1:$1,0)</f>
        <v>#N/A</v>
      </c>
      <c r="D9" s="16" t="str">
        <f t="shared" si="0"/>
        <v/>
      </c>
      <c r="G9" s="17"/>
      <c r="J9" s="16"/>
      <c r="M9" s="17"/>
      <c r="P9" s="17"/>
      <c r="S9" s="17"/>
      <c r="V9" s="17"/>
    </row>
    <row r="10" spans="2:22" x14ac:dyDescent="0.3">
      <c r="C10" s="7"/>
      <c r="D10" s="16"/>
      <c r="F10" s="7"/>
      <c r="G10" s="16"/>
      <c r="H10">
        <f>Input!I12</f>
        <v>0</v>
      </c>
      <c r="I10" s="7" t="e">
        <f>MATCH(H10,PartsData!$1:$1,0)</f>
        <v>#N/A</v>
      </c>
      <c r="J10" s="16" t="str">
        <f>IF(DB_Row=1,"",IF(INDEX(PartsDatabase,DB_Row,I10)="","",INDEX(PartsDatabase,DB_Row,I10)))</f>
        <v/>
      </c>
      <c r="L10" s="7"/>
      <c r="M10" s="16"/>
      <c r="N10">
        <f>Input!M12</f>
        <v>0</v>
      </c>
      <c r="O10" s="7" t="e">
        <f>MATCH(N10,PartsData!$1:$1,0)</f>
        <v>#N/A</v>
      </c>
      <c r="P10" s="16" t="str">
        <f>IF(DB_Row=1,"",IF(INDEX(PartsDatabase,DB_Row,O10)="","",INDEX(PartsDatabase,DB_Row,O10)))</f>
        <v/>
      </c>
      <c r="R10" s="7"/>
      <c r="S10" s="16"/>
      <c r="T10">
        <f>Input!Q12</f>
        <v>0</v>
      </c>
      <c r="U10" s="7" t="e">
        <f>MATCH(T10,PartsData!$1:$1,0)</f>
        <v>#N/A</v>
      </c>
      <c r="V10" s="16" t="str">
        <f>IF(DB_Row=1,"",IF(INDEX(PartsDatabase,DB_Row,U10)="","",INDEX(PartsDatabase,DB_Row,U10)))</f>
        <v/>
      </c>
    </row>
    <row r="11" spans="2:22" x14ac:dyDescent="0.3">
      <c r="B11">
        <f>Input!C15</f>
        <v>0</v>
      </c>
      <c r="C11" s="7" t="e">
        <f>MATCH(B11,PartsData!$1:$1,0)</f>
        <v>#N/A</v>
      </c>
      <c r="D11" s="16" t="str">
        <f>IF(DB_Row=1,"",IF(INDEX(PartsDatabase,DB_Row,C11)="","",INDEX(PartsDatabase,DB_Row,C11)))</f>
        <v/>
      </c>
      <c r="F11" s="7"/>
      <c r="G11" s="16"/>
      <c r="I11" s="7"/>
      <c r="J11" s="16"/>
      <c r="L11" s="7"/>
      <c r="M11" s="16"/>
      <c r="O11" s="7"/>
      <c r="P11" s="16"/>
      <c r="R11" s="7"/>
      <c r="S11" s="16"/>
      <c r="U11" s="7"/>
      <c r="V11" s="16"/>
    </row>
    <row r="12" spans="2:22" x14ac:dyDescent="0.3">
      <c r="B12">
        <f>Input!C16</f>
        <v>0</v>
      </c>
      <c r="C12" s="7" t="e">
        <f>MATCH(B12,PartsData!$1:$1,0)</f>
        <v>#N/A</v>
      </c>
      <c r="D12" s="16" t="str">
        <f t="shared" ref="D12:D24" si="1">IF(DB_Row=1,"",IF(INDEX(PartsDatabase,DB_Row,C12)="","",INDEX(PartsDatabase,DB_Row,C12)))</f>
        <v/>
      </c>
      <c r="F12" s="7"/>
      <c r="G12" s="16"/>
      <c r="I12" s="7"/>
      <c r="J12" s="16"/>
      <c r="L12" s="7"/>
      <c r="M12" s="16"/>
      <c r="O12" s="7"/>
      <c r="P12" s="16"/>
      <c r="R12" s="7"/>
      <c r="S12" s="16"/>
      <c r="U12" s="7"/>
      <c r="V12" s="16"/>
    </row>
    <row r="13" spans="2:22" x14ac:dyDescent="0.3">
      <c r="B13">
        <f>Input!C17</f>
        <v>0</v>
      </c>
      <c r="C13" s="7" t="e">
        <f>MATCH(B13,PartsData!$1:$1,0)</f>
        <v>#N/A</v>
      </c>
      <c r="D13" s="16" t="str">
        <f t="shared" si="1"/>
        <v/>
      </c>
      <c r="E13">
        <f>Input!G15</f>
        <v>0</v>
      </c>
      <c r="F13" s="7" t="e">
        <f>MATCH(E13,PartsData!$1:$1,0)</f>
        <v>#N/A</v>
      </c>
      <c r="G13" s="16" t="str">
        <f t="shared" ref="G13:G38" si="2">IF(DB_Row=1,"",IF(INDEX(PartsDatabase,DB_Row,F13)="","",INDEX(PartsDatabase,DB_Row,F13)))</f>
        <v/>
      </c>
      <c r="H13">
        <f>Input!I15</f>
        <v>0</v>
      </c>
      <c r="I13" s="7" t="e">
        <f>MATCH(H13,PartsData!$1:$1,0)</f>
        <v>#N/A</v>
      </c>
      <c r="J13" s="16" t="str">
        <f t="shared" ref="J13:J26" si="3">IF(DB_Row=1,"",IF(INDEX(PartsDatabase,DB_Row,I13)="","",INDEX(PartsDatabase,DB_Row,I13)))</f>
        <v/>
      </c>
      <c r="K13" s="29">
        <f>Input!K15</f>
        <v>0</v>
      </c>
      <c r="L13" s="7" t="e">
        <f>MATCH(K13,PartsData!$1:$1,0)</f>
        <v>#N/A</v>
      </c>
      <c r="M13" s="16" t="str">
        <f t="shared" ref="M13:M38" si="4">IF(DB_Row=1,"",IF(INDEX(PartsDatabase,DB_Row,L13)="","",INDEX(PartsDatabase,DB_Row,L13)))</f>
        <v/>
      </c>
      <c r="N13">
        <f>Input!M15</f>
        <v>0</v>
      </c>
      <c r="O13" s="7" t="e">
        <f>MATCH(N13,PartsData!$1:$1,0)</f>
        <v>#N/A</v>
      </c>
      <c r="P13" s="16" t="str">
        <f t="shared" ref="P13:P38" si="5">IF(DB_Row=1,"",IF(INDEX(PartsDatabase,DB_Row,O13)="","",INDEX(PartsDatabase,DB_Row,O13)))</f>
        <v/>
      </c>
      <c r="Q13" s="29">
        <f>Input!O15</f>
        <v>0</v>
      </c>
      <c r="R13" s="7" t="e">
        <f>MATCH(Q13,PartsData!$1:$1,0)</f>
        <v>#N/A</v>
      </c>
      <c r="S13" s="16" t="str">
        <f t="shared" ref="S13:S38" si="6">IF(DB_Row=1,"",IF(INDEX(PartsDatabase,DB_Row,R13)="","",INDEX(PartsDatabase,DB_Row,R13)))</f>
        <v/>
      </c>
      <c r="T13">
        <f>Input!Q15</f>
        <v>0</v>
      </c>
      <c r="U13" s="7" t="e">
        <f>MATCH(T13,PartsData!$1:$1,0)</f>
        <v>#N/A</v>
      </c>
      <c r="V13" s="16" t="str">
        <f t="shared" ref="V13:V38" si="7">IF(DB_Row=1,"",IF(INDEX(PartsDatabase,DB_Row,U13)="","",INDEX(PartsDatabase,DB_Row,U13)))</f>
        <v/>
      </c>
    </row>
    <row r="14" spans="2:22" x14ac:dyDescent="0.3">
      <c r="B14">
        <f>Input!C18</f>
        <v>0</v>
      </c>
      <c r="C14" s="7" t="e">
        <f>MATCH(B14,PartsData!$1:$1,0)</f>
        <v>#N/A</v>
      </c>
      <c r="D14" s="16" t="str">
        <f t="shared" si="1"/>
        <v/>
      </c>
      <c r="E14">
        <f>Input!G16</f>
        <v>0</v>
      </c>
      <c r="F14" s="7" t="e">
        <f>MATCH(E14,PartsData!$1:$1,0)</f>
        <v>#N/A</v>
      </c>
      <c r="G14" s="16" t="str">
        <f t="shared" si="2"/>
        <v/>
      </c>
      <c r="H14">
        <f>Input!I16</f>
        <v>0</v>
      </c>
      <c r="I14" s="7" t="e">
        <f>MATCH(H14,PartsData!$1:$1,0)</f>
        <v>#N/A</v>
      </c>
      <c r="J14" s="16" t="str">
        <f t="shared" si="3"/>
        <v/>
      </c>
      <c r="K14" s="29">
        <f>Input!K16</f>
        <v>0</v>
      </c>
      <c r="L14" s="7" t="e">
        <f>MATCH(K14,PartsData!$1:$1,0)</f>
        <v>#N/A</v>
      </c>
      <c r="M14" s="16" t="str">
        <f t="shared" si="4"/>
        <v/>
      </c>
      <c r="N14">
        <f>Input!M16</f>
        <v>0</v>
      </c>
      <c r="O14" s="7" t="e">
        <f>MATCH(N14,PartsData!$1:$1,0)</f>
        <v>#N/A</v>
      </c>
      <c r="P14" s="16" t="str">
        <f t="shared" si="5"/>
        <v/>
      </c>
      <c r="Q14" s="29">
        <f>Input!O16</f>
        <v>0</v>
      </c>
      <c r="R14" s="7" t="e">
        <f>MATCH(Q14,PartsData!$1:$1,0)</f>
        <v>#N/A</v>
      </c>
      <c r="S14" s="16" t="str">
        <f t="shared" si="6"/>
        <v/>
      </c>
      <c r="T14">
        <f>Input!Q16</f>
        <v>0</v>
      </c>
      <c r="U14" s="7" t="e">
        <f>MATCH(T14,PartsData!$1:$1,0)</f>
        <v>#N/A</v>
      </c>
      <c r="V14" s="16" t="str">
        <f t="shared" si="7"/>
        <v/>
      </c>
    </row>
    <row r="15" spans="2:22" x14ac:dyDescent="0.3">
      <c r="B15">
        <f>Input!C19</f>
        <v>0</v>
      </c>
      <c r="C15" s="7" t="e">
        <f>MATCH(B15,PartsData!$1:$1,0)</f>
        <v>#N/A</v>
      </c>
      <c r="D15" s="16" t="str">
        <f t="shared" si="1"/>
        <v/>
      </c>
      <c r="E15">
        <f>Input!G17</f>
        <v>0</v>
      </c>
      <c r="F15" s="7" t="e">
        <f>MATCH(E15,PartsData!$1:$1,0)</f>
        <v>#N/A</v>
      </c>
      <c r="G15" s="16" t="str">
        <f t="shared" si="2"/>
        <v/>
      </c>
      <c r="H15">
        <f>Input!I17</f>
        <v>0</v>
      </c>
      <c r="I15" s="7" t="e">
        <f>MATCH(H15,PartsData!$1:$1,0)</f>
        <v>#N/A</v>
      </c>
      <c r="J15" s="16" t="str">
        <f t="shared" si="3"/>
        <v/>
      </c>
      <c r="K15" s="29">
        <f>Input!K17</f>
        <v>0</v>
      </c>
      <c r="L15" s="7" t="e">
        <f>MATCH(K15,PartsData!$1:$1,0)</f>
        <v>#N/A</v>
      </c>
      <c r="M15" s="16" t="str">
        <f t="shared" si="4"/>
        <v/>
      </c>
      <c r="N15">
        <f>Input!M17</f>
        <v>0</v>
      </c>
      <c r="O15" s="7" t="e">
        <f>MATCH(N15,PartsData!$1:$1,0)</f>
        <v>#N/A</v>
      </c>
      <c r="P15" s="16" t="str">
        <f t="shared" si="5"/>
        <v/>
      </c>
      <c r="Q15" s="29">
        <f>Input!O17</f>
        <v>0</v>
      </c>
      <c r="R15" s="7" t="e">
        <f>MATCH(Q15,PartsData!$1:$1,0)</f>
        <v>#N/A</v>
      </c>
      <c r="S15" s="16" t="str">
        <f t="shared" si="6"/>
        <v/>
      </c>
      <c r="T15">
        <f>Input!Q17</f>
        <v>0</v>
      </c>
      <c r="U15" s="7" t="e">
        <f>MATCH(T15,PartsData!$1:$1,0)</f>
        <v>#N/A</v>
      </c>
      <c r="V15" s="16" t="str">
        <f t="shared" si="7"/>
        <v/>
      </c>
    </row>
    <row r="16" spans="2:22" x14ac:dyDescent="0.3">
      <c r="B16">
        <f>Input!C20</f>
        <v>0</v>
      </c>
      <c r="C16" s="7" t="e">
        <f>MATCH(B16,PartsData!$1:$1,0)</f>
        <v>#N/A</v>
      </c>
      <c r="D16" s="16" t="str">
        <f t="shared" si="1"/>
        <v/>
      </c>
      <c r="E16">
        <f>Input!G18</f>
        <v>0</v>
      </c>
      <c r="F16" s="7" t="e">
        <f>MATCH(E16,PartsData!$1:$1,0)</f>
        <v>#N/A</v>
      </c>
      <c r="G16" s="16" t="str">
        <f t="shared" si="2"/>
        <v/>
      </c>
      <c r="H16">
        <f>Input!I18</f>
        <v>0</v>
      </c>
      <c r="I16" s="7" t="e">
        <f>MATCH(H16,PartsData!$1:$1,0)</f>
        <v>#N/A</v>
      </c>
      <c r="J16" s="16" t="str">
        <f t="shared" si="3"/>
        <v/>
      </c>
      <c r="K16" s="29">
        <f>Input!K18</f>
        <v>0</v>
      </c>
      <c r="L16" s="7" t="e">
        <f>MATCH(K16,PartsData!$1:$1,0)</f>
        <v>#N/A</v>
      </c>
      <c r="M16" s="16" t="str">
        <f t="shared" si="4"/>
        <v/>
      </c>
      <c r="N16">
        <f>Input!M18</f>
        <v>0</v>
      </c>
      <c r="O16" s="7" t="e">
        <f>MATCH(N16,PartsData!$1:$1,0)</f>
        <v>#N/A</v>
      </c>
      <c r="P16" s="16" t="str">
        <f t="shared" si="5"/>
        <v/>
      </c>
      <c r="Q16" s="29">
        <f>Input!O18</f>
        <v>0</v>
      </c>
      <c r="R16" s="7" t="e">
        <f>MATCH(Q16,PartsData!$1:$1,0)</f>
        <v>#N/A</v>
      </c>
      <c r="S16" s="16" t="str">
        <f t="shared" si="6"/>
        <v/>
      </c>
      <c r="T16">
        <f>Input!Q18</f>
        <v>0</v>
      </c>
      <c r="U16" s="7" t="e">
        <f>MATCH(T16,PartsData!$1:$1,0)</f>
        <v>#N/A</v>
      </c>
      <c r="V16" s="16" t="str">
        <f t="shared" si="7"/>
        <v/>
      </c>
    </row>
    <row r="17" spans="2:22" x14ac:dyDescent="0.3">
      <c r="B17">
        <f>Input!C21</f>
        <v>0</v>
      </c>
      <c r="C17" s="7" t="e">
        <f>MATCH(B17,PartsData!$1:$1,0)</f>
        <v>#N/A</v>
      </c>
      <c r="D17" s="16" t="str">
        <f t="shared" si="1"/>
        <v/>
      </c>
      <c r="E17">
        <f>Input!G19</f>
        <v>0</v>
      </c>
      <c r="F17" s="7" t="e">
        <f>MATCH(E17,PartsData!$1:$1,0)</f>
        <v>#N/A</v>
      </c>
      <c r="G17" s="16" t="str">
        <f t="shared" si="2"/>
        <v/>
      </c>
      <c r="H17">
        <f>Input!I19</f>
        <v>0</v>
      </c>
      <c r="I17" s="7" t="e">
        <f>MATCH(H17,PartsData!$1:$1,0)</f>
        <v>#N/A</v>
      </c>
      <c r="J17" s="16" t="str">
        <f t="shared" si="3"/>
        <v/>
      </c>
      <c r="K17" s="29">
        <f>Input!K19</f>
        <v>0</v>
      </c>
      <c r="L17" s="7" t="e">
        <f>MATCH(K17,PartsData!$1:$1,0)</f>
        <v>#N/A</v>
      </c>
      <c r="M17" s="16" t="str">
        <f t="shared" si="4"/>
        <v/>
      </c>
      <c r="N17">
        <f>Input!M19</f>
        <v>0</v>
      </c>
      <c r="O17" s="7" t="e">
        <f>MATCH(N17,PartsData!$1:$1,0)</f>
        <v>#N/A</v>
      </c>
      <c r="P17" s="16" t="str">
        <f t="shared" si="5"/>
        <v/>
      </c>
      <c r="Q17" s="29">
        <f>Input!O19</f>
        <v>0</v>
      </c>
      <c r="R17" s="7" t="e">
        <f>MATCH(Q17,PartsData!$1:$1,0)</f>
        <v>#N/A</v>
      </c>
      <c r="S17" s="16" t="str">
        <f t="shared" si="6"/>
        <v/>
      </c>
      <c r="T17">
        <f>Input!Q19</f>
        <v>0</v>
      </c>
      <c r="U17" s="7" t="e">
        <f>MATCH(T17,PartsData!$1:$1,0)</f>
        <v>#N/A</v>
      </c>
      <c r="V17" s="16" t="str">
        <f t="shared" si="7"/>
        <v/>
      </c>
    </row>
    <row r="18" spans="2:22" x14ac:dyDescent="0.3">
      <c r="B18">
        <f>Input!C22</f>
        <v>0</v>
      </c>
      <c r="C18" s="7" t="e">
        <f>MATCH(B18,PartsData!$1:$1,0)</f>
        <v>#N/A</v>
      </c>
      <c r="D18" s="16" t="str">
        <f t="shared" si="1"/>
        <v/>
      </c>
      <c r="E18">
        <f>Input!G20</f>
        <v>0</v>
      </c>
      <c r="F18" s="7" t="e">
        <f>MATCH(E18,PartsData!$1:$1,0)</f>
        <v>#N/A</v>
      </c>
      <c r="G18" s="16" t="str">
        <f t="shared" si="2"/>
        <v/>
      </c>
      <c r="H18">
        <f>Input!I20</f>
        <v>0</v>
      </c>
      <c r="I18" s="7" t="e">
        <f>MATCH(H18,PartsData!$1:$1,0)</f>
        <v>#N/A</v>
      </c>
      <c r="J18" s="16" t="str">
        <f t="shared" si="3"/>
        <v/>
      </c>
      <c r="K18" s="29">
        <f>Input!K20</f>
        <v>0</v>
      </c>
      <c r="L18" s="7" t="e">
        <f>MATCH(K18,PartsData!$1:$1,0)</f>
        <v>#N/A</v>
      </c>
      <c r="M18" s="16" t="str">
        <f t="shared" si="4"/>
        <v/>
      </c>
      <c r="N18">
        <f>Input!M20</f>
        <v>0</v>
      </c>
      <c r="O18" s="7" t="e">
        <f>MATCH(N18,PartsData!$1:$1,0)</f>
        <v>#N/A</v>
      </c>
      <c r="P18" s="16" t="str">
        <f t="shared" si="5"/>
        <v/>
      </c>
      <c r="Q18" s="29">
        <f>Input!O20</f>
        <v>0</v>
      </c>
      <c r="R18" s="7" t="e">
        <f>MATCH(Q18,PartsData!$1:$1,0)</f>
        <v>#N/A</v>
      </c>
      <c r="S18" s="16" t="str">
        <f t="shared" si="6"/>
        <v/>
      </c>
      <c r="T18">
        <f>Input!Q20</f>
        <v>0</v>
      </c>
      <c r="U18" s="7" t="e">
        <f>MATCH(T18,PartsData!$1:$1,0)</f>
        <v>#N/A</v>
      </c>
      <c r="V18" s="16" t="str">
        <f t="shared" si="7"/>
        <v/>
      </c>
    </row>
    <row r="19" spans="2:22" x14ac:dyDescent="0.3">
      <c r="B19">
        <f>Input!C23</f>
        <v>0</v>
      </c>
      <c r="C19" s="7" t="e">
        <f>MATCH(B19,PartsData!$1:$1,0)</f>
        <v>#N/A</v>
      </c>
      <c r="D19" s="16" t="str">
        <f t="shared" si="1"/>
        <v/>
      </c>
      <c r="E19">
        <f>Input!G21</f>
        <v>0</v>
      </c>
      <c r="F19" s="7" t="e">
        <f>MATCH(E19,PartsData!$1:$1,0)</f>
        <v>#N/A</v>
      </c>
      <c r="G19" s="16" t="str">
        <f t="shared" si="2"/>
        <v/>
      </c>
      <c r="H19">
        <f>Input!I21</f>
        <v>0</v>
      </c>
      <c r="I19" s="7" t="e">
        <f>MATCH(H19,PartsData!$1:$1,0)</f>
        <v>#N/A</v>
      </c>
      <c r="J19" s="16" t="str">
        <f t="shared" si="3"/>
        <v/>
      </c>
      <c r="K19" s="29">
        <f>Input!K21</f>
        <v>0</v>
      </c>
      <c r="L19" s="7" t="e">
        <f>MATCH(K19,PartsData!$1:$1,0)</f>
        <v>#N/A</v>
      </c>
      <c r="M19" s="16" t="str">
        <f t="shared" si="4"/>
        <v/>
      </c>
      <c r="N19">
        <f>Input!M21</f>
        <v>0</v>
      </c>
      <c r="O19" s="7" t="e">
        <f>MATCH(N19,PartsData!$1:$1,0)</f>
        <v>#N/A</v>
      </c>
      <c r="P19" s="16" t="str">
        <f t="shared" si="5"/>
        <v/>
      </c>
      <c r="Q19" s="29">
        <f>Input!O21</f>
        <v>0</v>
      </c>
      <c r="R19" s="7" t="e">
        <f>MATCH(Q19,PartsData!$1:$1,0)</f>
        <v>#N/A</v>
      </c>
      <c r="S19" s="16" t="str">
        <f t="shared" si="6"/>
        <v/>
      </c>
      <c r="T19">
        <f>Input!Q21</f>
        <v>0</v>
      </c>
      <c r="U19" s="7" t="e">
        <f>MATCH(T19,PartsData!$1:$1,0)</f>
        <v>#N/A</v>
      </c>
      <c r="V19" s="16" t="str">
        <f t="shared" si="7"/>
        <v/>
      </c>
    </row>
    <row r="20" spans="2:22" x14ac:dyDescent="0.3">
      <c r="B20">
        <f>Input!C24</f>
        <v>0</v>
      </c>
      <c r="C20" s="7" t="e">
        <f>MATCH(B20,PartsData!$1:$1,0)</f>
        <v>#N/A</v>
      </c>
      <c r="D20" s="16" t="str">
        <f t="shared" si="1"/>
        <v/>
      </c>
      <c r="E20">
        <f>Input!G22</f>
        <v>0</v>
      </c>
      <c r="F20" s="7" t="e">
        <f>MATCH(E20,PartsData!$1:$1,0)</f>
        <v>#N/A</v>
      </c>
      <c r="G20" s="16" t="str">
        <f t="shared" si="2"/>
        <v/>
      </c>
      <c r="H20">
        <f>Input!I22</f>
        <v>0</v>
      </c>
      <c r="I20" s="7" t="e">
        <f>MATCH(H20,PartsData!$1:$1,0)</f>
        <v>#N/A</v>
      </c>
      <c r="J20" s="16" t="str">
        <f t="shared" si="3"/>
        <v/>
      </c>
      <c r="K20" s="29">
        <f>Input!K22</f>
        <v>0</v>
      </c>
      <c r="L20" s="7" t="e">
        <f>MATCH(K20,PartsData!$1:$1,0)</f>
        <v>#N/A</v>
      </c>
      <c r="M20" s="16" t="str">
        <f t="shared" si="4"/>
        <v/>
      </c>
      <c r="N20">
        <f>Input!M22</f>
        <v>0</v>
      </c>
      <c r="O20" s="7" t="e">
        <f>MATCH(N20,PartsData!$1:$1,0)</f>
        <v>#N/A</v>
      </c>
      <c r="P20" s="16" t="str">
        <f t="shared" si="5"/>
        <v/>
      </c>
      <c r="Q20" s="29">
        <f>Input!O22</f>
        <v>0</v>
      </c>
      <c r="R20" s="7" t="e">
        <f>MATCH(Q20,PartsData!$1:$1,0)</f>
        <v>#N/A</v>
      </c>
      <c r="S20" s="16" t="str">
        <f t="shared" si="6"/>
        <v/>
      </c>
      <c r="T20">
        <f>Input!Q22</f>
        <v>0</v>
      </c>
      <c r="U20" s="7" t="e">
        <f>MATCH(T20,PartsData!$1:$1,0)</f>
        <v>#N/A</v>
      </c>
      <c r="V20" s="16" t="str">
        <f t="shared" si="7"/>
        <v/>
      </c>
    </row>
    <row r="21" spans="2:22" x14ac:dyDescent="0.3">
      <c r="B21">
        <f>Input!C25</f>
        <v>0</v>
      </c>
      <c r="C21" s="7" t="e">
        <f>MATCH(B21,PartsData!$1:$1,0)</f>
        <v>#N/A</v>
      </c>
      <c r="D21" s="16" t="str">
        <f t="shared" si="1"/>
        <v/>
      </c>
      <c r="E21">
        <f>Input!G23</f>
        <v>0</v>
      </c>
      <c r="F21" s="7" t="e">
        <f>MATCH(E21,PartsData!$1:$1,0)</f>
        <v>#N/A</v>
      </c>
      <c r="G21" s="16" t="str">
        <f t="shared" si="2"/>
        <v/>
      </c>
      <c r="H21">
        <f>Input!I23</f>
        <v>0</v>
      </c>
      <c r="I21" s="7" t="e">
        <f>MATCH(H21,PartsData!$1:$1,0)</f>
        <v>#N/A</v>
      </c>
      <c r="J21" s="16" t="str">
        <f t="shared" si="3"/>
        <v/>
      </c>
      <c r="K21" s="29">
        <f>Input!K23</f>
        <v>0</v>
      </c>
      <c r="L21" s="7" t="e">
        <f>MATCH(K21,PartsData!$1:$1,0)</f>
        <v>#N/A</v>
      </c>
      <c r="M21" s="16" t="str">
        <f t="shared" si="4"/>
        <v/>
      </c>
      <c r="N21">
        <f>Input!M23</f>
        <v>0</v>
      </c>
      <c r="O21" s="7" t="e">
        <f>MATCH(N21,PartsData!$1:$1,0)</f>
        <v>#N/A</v>
      </c>
      <c r="P21" s="16" t="str">
        <f t="shared" si="5"/>
        <v/>
      </c>
      <c r="Q21" s="29">
        <f>Input!O23</f>
        <v>0</v>
      </c>
      <c r="R21" s="7" t="e">
        <f>MATCH(Q21,PartsData!$1:$1,0)</f>
        <v>#N/A</v>
      </c>
      <c r="S21" s="16" t="str">
        <f t="shared" si="6"/>
        <v/>
      </c>
      <c r="T21">
        <f>Input!Q23</f>
        <v>0</v>
      </c>
      <c r="U21" s="7" t="e">
        <f>MATCH(T21,PartsData!$1:$1,0)</f>
        <v>#N/A</v>
      </c>
      <c r="V21" s="16" t="str">
        <f t="shared" si="7"/>
        <v/>
      </c>
    </row>
    <row r="22" spans="2:22" x14ac:dyDescent="0.3">
      <c r="B22">
        <f>Input!C26</f>
        <v>0</v>
      </c>
      <c r="C22" s="7" t="e">
        <f>MATCH(B22,PartsData!$1:$1,0)</f>
        <v>#N/A</v>
      </c>
      <c r="D22" s="16" t="str">
        <f t="shared" si="1"/>
        <v/>
      </c>
      <c r="E22">
        <f>Input!G24</f>
        <v>0</v>
      </c>
      <c r="F22" s="7" t="e">
        <f>MATCH(E22,PartsData!$1:$1,0)</f>
        <v>#N/A</v>
      </c>
      <c r="G22" s="16" t="str">
        <f t="shared" si="2"/>
        <v/>
      </c>
      <c r="H22">
        <f>Input!I24</f>
        <v>0</v>
      </c>
      <c r="I22" s="7" t="e">
        <f>MATCH(H22,PartsData!$1:$1,0)</f>
        <v>#N/A</v>
      </c>
      <c r="J22" s="16" t="str">
        <f t="shared" si="3"/>
        <v/>
      </c>
      <c r="K22" s="29">
        <f>Input!K24</f>
        <v>0</v>
      </c>
      <c r="L22" s="7" t="e">
        <f>MATCH(K22,PartsData!$1:$1,0)</f>
        <v>#N/A</v>
      </c>
      <c r="M22" s="16" t="str">
        <f t="shared" si="4"/>
        <v/>
      </c>
      <c r="N22">
        <f>Input!M24</f>
        <v>0</v>
      </c>
      <c r="O22" s="7" t="e">
        <f>MATCH(N22,PartsData!$1:$1,0)</f>
        <v>#N/A</v>
      </c>
      <c r="P22" s="16" t="str">
        <f t="shared" si="5"/>
        <v/>
      </c>
      <c r="Q22" s="29">
        <f>Input!O24</f>
        <v>0</v>
      </c>
      <c r="R22" s="7" t="e">
        <f>MATCH(Q22,PartsData!$1:$1,0)</f>
        <v>#N/A</v>
      </c>
      <c r="S22" s="16" t="str">
        <f t="shared" si="6"/>
        <v/>
      </c>
      <c r="T22">
        <f>Input!Q24</f>
        <v>0</v>
      </c>
      <c r="U22" s="7" t="e">
        <f>MATCH(T22,PartsData!$1:$1,0)</f>
        <v>#N/A</v>
      </c>
      <c r="V22" s="16" t="str">
        <f t="shared" si="7"/>
        <v/>
      </c>
    </row>
    <row r="23" spans="2:22" x14ac:dyDescent="0.3">
      <c r="B23">
        <f>Input!C27</f>
        <v>0</v>
      </c>
      <c r="C23" s="7" t="e">
        <f>MATCH(B23,PartsData!$1:$1,0)</f>
        <v>#N/A</v>
      </c>
      <c r="D23" s="16" t="str">
        <f t="shared" si="1"/>
        <v/>
      </c>
      <c r="E23">
        <f>Input!G25</f>
        <v>0</v>
      </c>
      <c r="F23" s="7" t="e">
        <f>MATCH(E23,PartsData!$1:$1,0)</f>
        <v>#N/A</v>
      </c>
      <c r="G23" s="16" t="str">
        <f t="shared" si="2"/>
        <v/>
      </c>
      <c r="H23">
        <f>Input!I25</f>
        <v>0</v>
      </c>
      <c r="I23" s="7" t="e">
        <f>MATCH(H23,PartsData!$1:$1,0)</f>
        <v>#N/A</v>
      </c>
      <c r="J23" s="16" t="str">
        <f t="shared" si="3"/>
        <v/>
      </c>
      <c r="K23" s="29">
        <f>Input!K25</f>
        <v>0</v>
      </c>
      <c r="L23" s="7" t="e">
        <f>MATCH(K23,PartsData!$1:$1,0)</f>
        <v>#N/A</v>
      </c>
      <c r="M23" s="16" t="str">
        <f t="shared" si="4"/>
        <v/>
      </c>
      <c r="N23">
        <f>Input!M25</f>
        <v>0</v>
      </c>
      <c r="O23" s="7" t="e">
        <f>MATCH(N23,PartsData!$1:$1,0)</f>
        <v>#N/A</v>
      </c>
      <c r="P23" s="16" t="str">
        <f t="shared" si="5"/>
        <v/>
      </c>
      <c r="Q23" s="29">
        <f>Input!O25</f>
        <v>0</v>
      </c>
      <c r="R23" s="7" t="e">
        <f>MATCH(Q23,PartsData!$1:$1,0)</f>
        <v>#N/A</v>
      </c>
      <c r="S23" s="16" t="str">
        <f t="shared" si="6"/>
        <v/>
      </c>
      <c r="T23">
        <f>Input!Q25</f>
        <v>0</v>
      </c>
      <c r="U23" s="7" t="e">
        <f>MATCH(T23,PartsData!$1:$1,0)</f>
        <v>#N/A</v>
      </c>
      <c r="V23" s="16" t="str">
        <f t="shared" si="7"/>
        <v/>
      </c>
    </row>
    <row r="24" spans="2:22" x14ac:dyDescent="0.3">
      <c r="B24">
        <f>Input!C28</f>
        <v>0</v>
      </c>
      <c r="C24" s="7" t="e">
        <f>MATCH(B24,PartsData!$1:$1,0)</f>
        <v>#N/A</v>
      </c>
      <c r="D24" s="16" t="str">
        <f t="shared" si="1"/>
        <v/>
      </c>
      <c r="E24">
        <f>Input!G26</f>
        <v>0</v>
      </c>
      <c r="F24" s="7" t="e">
        <f>MATCH(E24,PartsData!$1:$1,0)</f>
        <v>#N/A</v>
      </c>
      <c r="G24" s="16" t="str">
        <f t="shared" si="2"/>
        <v/>
      </c>
      <c r="H24">
        <f>Input!I26</f>
        <v>0</v>
      </c>
      <c r="I24" s="7" t="e">
        <f>MATCH(H24,PartsData!$1:$1,0)</f>
        <v>#N/A</v>
      </c>
      <c r="J24" s="16" t="str">
        <f t="shared" si="3"/>
        <v/>
      </c>
      <c r="K24" s="29">
        <f>Input!K26</f>
        <v>0</v>
      </c>
      <c r="L24" s="7" t="e">
        <f>MATCH(K24,PartsData!$1:$1,0)</f>
        <v>#N/A</v>
      </c>
      <c r="M24" s="16" t="str">
        <f t="shared" si="4"/>
        <v/>
      </c>
      <c r="N24">
        <f>Input!M26</f>
        <v>0</v>
      </c>
      <c r="O24" s="7" t="e">
        <f>MATCH(N24,PartsData!$1:$1,0)</f>
        <v>#N/A</v>
      </c>
      <c r="P24" s="16" t="str">
        <f t="shared" si="5"/>
        <v/>
      </c>
      <c r="Q24" s="29">
        <f>Input!O26</f>
        <v>0</v>
      </c>
      <c r="R24" s="7" t="e">
        <f>MATCH(Q24,PartsData!$1:$1,0)</f>
        <v>#N/A</v>
      </c>
      <c r="S24" s="16" t="str">
        <f t="shared" si="6"/>
        <v/>
      </c>
      <c r="T24">
        <f>Input!Q26</f>
        <v>0</v>
      </c>
      <c r="U24" s="7" t="e">
        <f>MATCH(T24,PartsData!$1:$1,0)</f>
        <v>#N/A</v>
      </c>
      <c r="V24" s="16" t="str">
        <f t="shared" si="7"/>
        <v/>
      </c>
    </row>
    <row r="25" spans="2:22" x14ac:dyDescent="0.3">
      <c r="B25">
        <f>Input!C29</f>
        <v>0</v>
      </c>
      <c r="C25" s="7" t="e">
        <f>MATCH(B25,PartsData!$1:$1,0)</f>
        <v>#N/A</v>
      </c>
      <c r="D25" s="16" t="str">
        <f t="shared" ref="D25:D36" si="8">IF(DB_Row=1,"",IF(INDEX(PartsDatabase,DB_Row,C25)="","",INDEX(PartsDatabase,DB_Row,C25)))</f>
        <v/>
      </c>
      <c r="E25">
        <f>Input!G27</f>
        <v>0</v>
      </c>
      <c r="F25" s="7" t="e">
        <f>MATCH(E25,PartsData!$1:$1,0)</f>
        <v>#N/A</v>
      </c>
      <c r="G25" s="16" t="str">
        <f t="shared" si="2"/>
        <v/>
      </c>
      <c r="H25">
        <f>Input!I27</f>
        <v>0</v>
      </c>
      <c r="I25" s="7" t="e">
        <f>MATCH(H25,PartsData!$1:$1,0)</f>
        <v>#N/A</v>
      </c>
      <c r="J25" s="16" t="str">
        <f t="shared" si="3"/>
        <v/>
      </c>
      <c r="K25" s="29">
        <f>Input!K27</f>
        <v>0</v>
      </c>
      <c r="L25" s="7" t="e">
        <f>MATCH(K25,PartsData!$1:$1,0)</f>
        <v>#N/A</v>
      </c>
      <c r="M25" s="16" t="str">
        <f t="shared" si="4"/>
        <v/>
      </c>
      <c r="N25">
        <f>Input!M27</f>
        <v>0</v>
      </c>
      <c r="O25" s="7" t="e">
        <f>MATCH(N25,PartsData!$1:$1,0)</f>
        <v>#N/A</v>
      </c>
      <c r="P25" s="16" t="str">
        <f t="shared" si="5"/>
        <v/>
      </c>
      <c r="Q25" s="29">
        <f>Input!O27</f>
        <v>0</v>
      </c>
      <c r="R25" s="7" t="e">
        <f>MATCH(Q25,PartsData!$1:$1,0)</f>
        <v>#N/A</v>
      </c>
      <c r="S25" s="16" t="str">
        <f t="shared" si="6"/>
        <v/>
      </c>
      <c r="T25">
        <f>Input!Q27</f>
        <v>0</v>
      </c>
      <c r="U25" s="7" t="e">
        <f>MATCH(T25,PartsData!$1:$1,0)</f>
        <v>#N/A</v>
      </c>
      <c r="V25" s="16" t="str">
        <f t="shared" si="7"/>
        <v/>
      </c>
    </row>
    <row r="26" spans="2:22" x14ac:dyDescent="0.3">
      <c r="B26">
        <f>Input!C30</f>
        <v>0</v>
      </c>
      <c r="C26" s="7" t="e">
        <f>MATCH(B26,PartsData!$1:$1,0)</f>
        <v>#N/A</v>
      </c>
      <c r="D26" s="16" t="str">
        <f t="shared" si="8"/>
        <v/>
      </c>
      <c r="E26">
        <f>Input!G28</f>
        <v>0</v>
      </c>
      <c r="F26" s="7" t="e">
        <f>MATCH(E26,PartsData!$1:$1,0)</f>
        <v>#N/A</v>
      </c>
      <c r="G26" s="16" t="str">
        <f t="shared" si="2"/>
        <v/>
      </c>
      <c r="H26">
        <f>Input!I28</f>
        <v>0</v>
      </c>
      <c r="I26" s="7" t="e">
        <f>MATCH(H26,PartsData!$1:$1,0)</f>
        <v>#N/A</v>
      </c>
      <c r="J26" s="16" t="str">
        <f t="shared" si="3"/>
        <v/>
      </c>
      <c r="K26" s="29">
        <f>Input!K28</f>
        <v>0</v>
      </c>
      <c r="L26" s="7" t="e">
        <f>MATCH(K26,PartsData!$1:$1,0)</f>
        <v>#N/A</v>
      </c>
      <c r="M26" s="16" t="str">
        <f t="shared" si="4"/>
        <v/>
      </c>
      <c r="N26">
        <f>Input!M28</f>
        <v>0</v>
      </c>
      <c r="O26" s="7" t="e">
        <f>MATCH(N26,PartsData!$1:$1,0)</f>
        <v>#N/A</v>
      </c>
      <c r="P26" s="16" t="str">
        <f t="shared" si="5"/>
        <v/>
      </c>
      <c r="Q26" s="29">
        <f>Input!O28</f>
        <v>0</v>
      </c>
      <c r="R26" s="7" t="e">
        <f>MATCH(Q26,PartsData!$1:$1,0)</f>
        <v>#N/A</v>
      </c>
      <c r="S26" s="16" t="str">
        <f t="shared" si="6"/>
        <v/>
      </c>
      <c r="T26">
        <f>Input!Q28</f>
        <v>0</v>
      </c>
      <c r="U26" s="7" t="e">
        <f>MATCH(T26,PartsData!$1:$1,0)</f>
        <v>#N/A</v>
      </c>
      <c r="V26" s="16" t="str">
        <f t="shared" si="7"/>
        <v/>
      </c>
    </row>
    <row r="27" spans="2:22" x14ac:dyDescent="0.3">
      <c r="B27">
        <f>Input!C31</f>
        <v>0</v>
      </c>
      <c r="C27" s="7" t="e">
        <f>MATCH(B27,PartsData!$1:$1,0)</f>
        <v>#N/A</v>
      </c>
      <c r="D27" s="16" t="str">
        <f t="shared" si="8"/>
        <v/>
      </c>
      <c r="E27">
        <f>Input!G29</f>
        <v>0</v>
      </c>
      <c r="F27" s="7" t="e">
        <f>MATCH(E27,PartsData!$1:$1,0)</f>
        <v>#N/A</v>
      </c>
      <c r="G27" s="16" t="str">
        <f t="shared" si="2"/>
        <v/>
      </c>
      <c r="H27">
        <f>Input!I29</f>
        <v>0</v>
      </c>
      <c r="I27" s="7" t="e">
        <f>MATCH(H27,PartsData!$1:$1,0)</f>
        <v>#N/A</v>
      </c>
      <c r="J27" s="16" t="str">
        <f t="shared" ref="J27:J38" si="9">IF(DB_Row=1,"",IF(INDEX(PartsDatabase,DB_Row,I27)="","",INDEX(PartsDatabase,DB_Row,I27)))</f>
        <v/>
      </c>
      <c r="K27" s="29">
        <f>Input!K29</f>
        <v>0</v>
      </c>
      <c r="L27" s="7" t="e">
        <f>MATCH(K27,PartsData!$1:$1,0)</f>
        <v>#N/A</v>
      </c>
      <c r="M27" s="16" t="str">
        <f t="shared" si="4"/>
        <v/>
      </c>
      <c r="N27">
        <f>Input!M29</f>
        <v>0</v>
      </c>
      <c r="O27" s="7" t="e">
        <f>MATCH(N27,PartsData!$1:$1,0)</f>
        <v>#N/A</v>
      </c>
      <c r="P27" s="16" t="str">
        <f t="shared" si="5"/>
        <v/>
      </c>
      <c r="Q27" s="29">
        <f>Input!O29</f>
        <v>0</v>
      </c>
      <c r="R27" s="7" t="e">
        <f>MATCH(Q27,PartsData!$1:$1,0)</f>
        <v>#N/A</v>
      </c>
      <c r="S27" s="16" t="str">
        <f t="shared" si="6"/>
        <v/>
      </c>
      <c r="T27">
        <f>Input!Q29</f>
        <v>0</v>
      </c>
      <c r="U27" s="7" t="e">
        <f>MATCH(T27,PartsData!$1:$1,0)</f>
        <v>#N/A</v>
      </c>
      <c r="V27" s="16" t="str">
        <f t="shared" si="7"/>
        <v/>
      </c>
    </row>
    <row r="28" spans="2:22" x14ac:dyDescent="0.3">
      <c r="B28">
        <f>Input!C32</f>
        <v>0</v>
      </c>
      <c r="C28" s="7" t="e">
        <f>MATCH(B28,PartsData!$1:$1,0)</f>
        <v>#N/A</v>
      </c>
      <c r="D28" s="16" t="str">
        <f t="shared" si="8"/>
        <v/>
      </c>
      <c r="E28">
        <f>Input!G30</f>
        <v>0</v>
      </c>
      <c r="F28" s="7" t="e">
        <f>MATCH(E28,PartsData!$1:$1,0)</f>
        <v>#N/A</v>
      </c>
      <c r="G28" s="16" t="str">
        <f t="shared" si="2"/>
        <v/>
      </c>
      <c r="H28">
        <f>Input!I30</f>
        <v>0</v>
      </c>
      <c r="I28" s="7" t="e">
        <f>MATCH(H28,PartsData!$1:$1,0)</f>
        <v>#N/A</v>
      </c>
      <c r="J28" s="16" t="str">
        <f t="shared" si="9"/>
        <v/>
      </c>
      <c r="K28" s="29">
        <f>Input!K30</f>
        <v>0</v>
      </c>
      <c r="L28" s="7" t="e">
        <f>MATCH(K28,PartsData!$1:$1,0)</f>
        <v>#N/A</v>
      </c>
      <c r="M28" s="16" t="str">
        <f t="shared" si="4"/>
        <v/>
      </c>
      <c r="N28">
        <f>Input!M30</f>
        <v>0</v>
      </c>
      <c r="O28" s="7" t="e">
        <f>MATCH(N28,PartsData!$1:$1,0)</f>
        <v>#N/A</v>
      </c>
      <c r="P28" s="16" t="str">
        <f t="shared" si="5"/>
        <v/>
      </c>
      <c r="Q28" s="29">
        <f>Input!O30</f>
        <v>0</v>
      </c>
      <c r="R28" s="7" t="e">
        <f>MATCH(Q28,PartsData!$1:$1,0)</f>
        <v>#N/A</v>
      </c>
      <c r="S28" s="16" t="str">
        <f t="shared" si="6"/>
        <v/>
      </c>
      <c r="T28">
        <f>Input!Q30</f>
        <v>0</v>
      </c>
      <c r="U28" s="7" t="e">
        <f>MATCH(T28,PartsData!$1:$1,0)</f>
        <v>#N/A</v>
      </c>
      <c r="V28" s="16" t="str">
        <f t="shared" si="7"/>
        <v/>
      </c>
    </row>
    <row r="29" spans="2:22" x14ac:dyDescent="0.3">
      <c r="B29">
        <f>Input!C33</f>
        <v>0</v>
      </c>
      <c r="C29" s="7" t="e">
        <f>MATCH(B29,PartsData!$1:$1,0)</f>
        <v>#N/A</v>
      </c>
      <c r="D29" s="16" t="str">
        <f t="shared" si="8"/>
        <v/>
      </c>
      <c r="E29">
        <f>Input!G31</f>
        <v>0</v>
      </c>
      <c r="F29" s="7" t="e">
        <f>MATCH(E29,PartsData!$1:$1,0)</f>
        <v>#N/A</v>
      </c>
      <c r="G29" s="16" t="str">
        <f t="shared" si="2"/>
        <v/>
      </c>
      <c r="H29">
        <f>Input!I31</f>
        <v>0</v>
      </c>
      <c r="I29" s="7" t="e">
        <f>MATCH(H29,PartsData!$1:$1,0)</f>
        <v>#N/A</v>
      </c>
      <c r="J29" s="16" t="str">
        <f t="shared" si="9"/>
        <v/>
      </c>
      <c r="K29" s="29">
        <f>Input!K31</f>
        <v>0</v>
      </c>
      <c r="L29" s="7" t="e">
        <f>MATCH(K29,PartsData!$1:$1,0)</f>
        <v>#N/A</v>
      </c>
      <c r="M29" s="16" t="str">
        <f t="shared" si="4"/>
        <v/>
      </c>
      <c r="N29">
        <f>Input!M31</f>
        <v>0</v>
      </c>
      <c r="O29" s="7" t="e">
        <f>MATCH(N29,PartsData!$1:$1,0)</f>
        <v>#N/A</v>
      </c>
      <c r="P29" s="16" t="str">
        <f t="shared" si="5"/>
        <v/>
      </c>
      <c r="Q29" s="29">
        <f>Input!O31</f>
        <v>0</v>
      </c>
      <c r="R29" s="7" t="e">
        <f>MATCH(Q29,PartsData!$1:$1,0)</f>
        <v>#N/A</v>
      </c>
      <c r="S29" s="16" t="str">
        <f t="shared" si="6"/>
        <v/>
      </c>
      <c r="T29">
        <f>Input!Q31</f>
        <v>0</v>
      </c>
      <c r="U29" s="7" t="e">
        <f>MATCH(T29,PartsData!$1:$1,0)</f>
        <v>#N/A</v>
      </c>
      <c r="V29" s="16" t="str">
        <f t="shared" si="7"/>
        <v/>
      </c>
    </row>
    <row r="30" spans="2:22" x14ac:dyDescent="0.3">
      <c r="B30">
        <f>Input!C34</f>
        <v>0</v>
      </c>
      <c r="C30" s="7" t="e">
        <f>MATCH(B30,PartsData!$1:$1,0)</f>
        <v>#N/A</v>
      </c>
      <c r="D30" s="16" t="str">
        <f t="shared" si="8"/>
        <v/>
      </c>
      <c r="E30">
        <f>Input!G32</f>
        <v>0</v>
      </c>
      <c r="F30" s="7" t="e">
        <f>MATCH(E30,PartsData!$1:$1,0)</f>
        <v>#N/A</v>
      </c>
      <c r="G30" s="16" t="str">
        <f t="shared" si="2"/>
        <v/>
      </c>
      <c r="H30">
        <f>Input!I32</f>
        <v>0</v>
      </c>
      <c r="I30" s="7" t="e">
        <f>MATCH(H30,PartsData!$1:$1,0)</f>
        <v>#N/A</v>
      </c>
      <c r="J30" s="16" t="str">
        <f t="shared" si="9"/>
        <v/>
      </c>
      <c r="K30" s="29">
        <f>Input!K32</f>
        <v>0</v>
      </c>
      <c r="L30" s="7" t="e">
        <f>MATCH(K30,PartsData!$1:$1,0)</f>
        <v>#N/A</v>
      </c>
      <c r="M30" s="16" t="str">
        <f t="shared" si="4"/>
        <v/>
      </c>
      <c r="N30">
        <f>Input!M32</f>
        <v>0</v>
      </c>
      <c r="O30" s="7" t="e">
        <f>MATCH(N30,PartsData!$1:$1,0)</f>
        <v>#N/A</v>
      </c>
      <c r="P30" s="16" t="str">
        <f t="shared" si="5"/>
        <v/>
      </c>
      <c r="Q30" s="29">
        <f>Input!O32</f>
        <v>0</v>
      </c>
      <c r="R30" s="7" t="e">
        <f>MATCH(Q30,PartsData!$1:$1,0)</f>
        <v>#N/A</v>
      </c>
      <c r="S30" s="16" t="str">
        <f t="shared" si="6"/>
        <v/>
      </c>
      <c r="T30">
        <f>Input!Q32</f>
        <v>0</v>
      </c>
      <c r="U30" s="7" t="e">
        <f>MATCH(T30,PartsData!$1:$1,0)</f>
        <v>#N/A</v>
      </c>
      <c r="V30" s="16" t="str">
        <f t="shared" si="7"/>
        <v/>
      </c>
    </row>
    <row r="31" spans="2:22" x14ac:dyDescent="0.3">
      <c r="B31">
        <f>Input!C35</f>
        <v>0</v>
      </c>
      <c r="C31" s="7" t="e">
        <f>MATCH(B31,PartsData!$1:$1,0)</f>
        <v>#N/A</v>
      </c>
      <c r="D31" s="16" t="str">
        <f t="shared" si="8"/>
        <v/>
      </c>
      <c r="E31">
        <f>Input!G33</f>
        <v>0</v>
      </c>
      <c r="F31" s="7" t="e">
        <f>MATCH(E31,PartsData!$1:$1,0)</f>
        <v>#N/A</v>
      </c>
      <c r="G31" s="16" t="str">
        <f t="shared" si="2"/>
        <v/>
      </c>
      <c r="H31">
        <f>Input!I33</f>
        <v>0</v>
      </c>
      <c r="I31" s="7" t="e">
        <f>MATCH(H31,PartsData!$1:$1,0)</f>
        <v>#N/A</v>
      </c>
      <c r="J31" s="16" t="str">
        <f t="shared" si="9"/>
        <v/>
      </c>
      <c r="K31" s="29">
        <f>Input!K33</f>
        <v>0</v>
      </c>
      <c r="L31" s="7" t="e">
        <f>MATCH(K31,PartsData!$1:$1,0)</f>
        <v>#N/A</v>
      </c>
      <c r="M31" s="16" t="str">
        <f t="shared" si="4"/>
        <v/>
      </c>
      <c r="N31">
        <f>Input!M33</f>
        <v>0</v>
      </c>
      <c r="O31" s="7" t="e">
        <f>MATCH(N31,PartsData!$1:$1,0)</f>
        <v>#N/A</v>
      </c>
      <c r="P31" s="16" t="str">
        <f t="shared" si="5"/>
        <v/>
      </c>
      <c r="Q31" s="29">
        <f>Input!O33</f>
        <v>0</v>
      </c>
      <c r="R31" s="7" t="e">
        <f>MATCH(Q31,PartsData!$1:$1,0)</f>
        <v>#N/A</v>
      </c>
      <c r="S31" s="16" t="str">
        <f t="shared" si="6"/>
        <v/>
      </c>
      <c r="T31">
        <f>Input!Q33</f>
        <v>0</v>
      </c>
      <c r="U31" s="7" t="e">
        <f>MATCH(T31,PartsData!$1:$1,0)</f>
        <v>#N/A</v>
      </c>
      <c r="V31" s="16" t="str">
        <f t="shared" si="7"/>
        <v/>
      </c>
    </row>
    <row r="32" spans="2:22" x14ac:dyDescent="0.3">
      <c r="B32">
        <f>Input!C36</f>
        <v>0</v>
      </c>
      <c r="C32" s="7" t="e">
        <f>MATCH(B32,PartsData!$1:$1,0)</f>
        <v>#N/A</v>
      </c>
      <c r="D32" s="16" t="str">
        <f t="shared" si="8"/>
        <v/>
      </c>
      <c r="E32">
        <f>Input!G34</f>
        <v>0</v>
      </c>
      <c r="F32" s="7" t="e">
        <f>MATCH(E32,PartsData!$1:$1,0)</f>
        <v>#N/A</v>
      </c>
      <c r="G32" s="16" t="str">
        <f t="shared" si="2"/>
        <v/>
      </c>
      <c r="H32">
        <f>Input!I34</f>
        <v>0</v>
      </c>
      <c r="I32" s="7" t="e">
        <f>MATCH(H32,PartsData!$1:$1,0)</f>
        <v>#N/A</v>
      </c>
      <c r="J32" s="16" t="str">
        <f t="shared" si="9"/>
        <v/>
      </c>
      <c r="K32" s="29">
        <f>Input!K34</f>
        <v>0</v>
      </c>
      <c r="L32" s="7" t="e">
        <f>MATCH(K32,PartsData!$1:$1,0)</f>
        <v>#N/A</v>
      </c>
      <c r="M32" s="16" t="str">
        <f t="shared" si="4"/>
        <v/>
      </c>
      <c r="N32">
        <f>Input!M34</f>
        <v>0</v>
      </c>
      <c r="O32" s="7" t="e">
        <f>MATCH(N32,PartsData!$1:$1,0)</f>
        <v>#N/A</v>
      </c>
      <c r="P32" s="16" t="str">
        <f t="shared" si="5"/>
        <v/>
      </c>
      <c r="Q32" s="29">
        <f>Input!O34</f>
        <v>0</v>
      </c>
      <c r="R32" s="7" t="e">
        <f>MATCH(Q32,PartsData!$1:$1,0)</f>
        <v>#N/A</v>
      </c>
      <c r="S32" s="16" t="str">
        <f t="shared" si="6"/>
        <v/>
      </c>
      <c r="T32">
        <f>Input!Q34</f>
        <v>0</v>
      </c>
      <c r="U32" s="7" t="e">
        <f>MATCH(T32,PartsData!$1:$1,0)</f>
        <v>#N/A</v>
      </c>
      <c r="V32" s="16" t="str">
        <f t="shared" si="7"/>
        <v/>
      </c>
    </row>
    <row r="33" spans="2:22" x14ac:dyDescent="0.3">
      <c r="B33">
        <f>Input!C37</f>
        <v>0</v>
      </c>
      <c r="C33" s="7" t="e">
        <f>MATCH(B33,PartsData!$1:$1,0)</f>
        <v>#N/A</v>
      </c>
      <c r="D33" s="16" t="str">
        <f t="shared" si="8"/>
        <v/>
      </c>
      <c r="E33">
        <f>Input!G35</f>
        <v>0</v>
      </c>
      <c r="F33" s="7" t="e">
        <f>MATCH(E33,PartsData!$1:$1,0)</f>
        <v>#N/A</v>
      </c>
      <c r="G33" s="16" t="str">
        <f t="shared" si="2"/>
        <v/>
      </c>
      <c r="H33">
        <f>Input!I35</f>
        <v>0</v>
      </c>
      <c r="I33" s="7" t="e">
        <f>MATCH(H33,PartsData!$1:$1,0)</f>
        <v>#N/A</v>
      </c>
      <c r="J33" s="16" t="str">
        <f t="shared" si="9"/>
        <v/>
      </c>
      <c r="K33" s="29">
        <f>Input!K35</f>
        <v>0</v>
      </c>
      <c r="L33" s="7" t="e">
        <f>MATCH(K33,PartsData!$1:$1,0)</f>
        <v>#N/A</v>
      </c>
      <c r="M33" s="16" t="str">
        <f t="shared" si="4"/>
        <v/>
      </c>
      <c r="N33">
        <f>Input!M35</f>
        <v>0</v>
      </c>
      <c r="O33" s="7" t="e">
        <f>MATCH(N33,PartsData!$1:$1,0)</f>
        <v>#N/A</v>
      </c>
      <c r="P33" s="16" t="str">
        <f t="shared" si="5"/>
        <v/>
      </c>
      <c r="Q33" s="29">
        <f>Input!O35</f>
        <v>0</v>
      </c>
      <c r="R33" s="7" t="e">
        <f>MATCH(Q33,PartsData!$1:$1,0)</f>
        <v>#N/A</v>
      </c>
      <c r="S33" s="16" t="str">
        <f t="shared" si="6"/>
        <v/>
      </c>
      <c r="T33">
        <f>Input!Q35</f>
        <v>0</v>
      </c>
      <c r="U33" s="7" t="e">
        <f>MATCH(T33,PartsData!$1:$1,0)</f>
        <v>#N/A</v>
      </c>
      <c r="V33" s="16" t="str">
        <f t="shared" si="7"/>
        <v/>
      </c>
    </row>
    <row r="34" spans="2:22" x14ac:dyDescent="0.3">
      <c r="B34">
        <f>Input!C38</f>
        <v>0</v>
      </c>
      <c r="C34" s="7" t="e">
        <f>MATCH(B34,PartsData!$1:$1,0)</f>
        <v>#N/A</v>
      </c>
      <c r="D34" s="16" t="str">
        <f t="shared" si="8"/>
        <v/>
      </c>
      <c r="E34">
        <f>Input!G36</f>
        <v>0</v>
      </c>
      <c r="F34" s="7" t="e">
        <f>MATCH(E34,PartsData!$1:$1,0)</f>
        <v>#N/A</v>
      </c>
      <c r="G34" s="16" t="str">
        <f t="shared" si="2"/>
        <v/>
      </c>
      <c r="H34">
        <f>Input!I36</f>
        <v>0</v>
      </c>
      <c r="I34" s="7" t="e">
        <f>MATCH(H34,PartsData!$1:$1,0)</f>
        <v>#N/A</v>
      </c>
      <c r="J34" s="16" t="str">
        <f t="shared" si="9"/>
        <v/>
      </c>
      <c r="K34" s="29">
        <f>Input!K36</f>
        <v>0</v>
      </c>
      <c r="L34" s="7" t="e">
        <f>MATCH(K34,PartsData!$1:$1,0)</f>
        <v>#N/A</v>
      </c>
      <c r="M34" s="16" t="str">
        <f t="shared" si="4"/>
        <v/>
      </c>
      <c r="N34">
        <f>Input!M36</f>
        <v>0</v>
      </c>
      <c r="O34" s="7" t="e">
        <f>MATCH(N34,PartsData!$1:$1,0)</f>
        <v>#N/A</v>
      </c>
      <c r="P34" s="16" t="str">
        <f t="shared" si="5"/>
        <v/>
      </c>
      <c r="Q34" s="29">
        <f>Input!O36</f>
        <v>0</v>
      </c>
      <c r="R34" s="7" t="e">
        <f>MATCH(Q34,PartsData!$1:$1,0)</f>
        <v>#N/A</v>
      </c>
      <c r="S34" s="16" t="str">
        <f t="shared" si="6"/>
        <v/>
      </c>
      <c r="T34">
        <f>Input!Q36</f>
        <v>0</v>
      </c>
      <c r="U34" s="7" t="e">
        <f>MATCH(T34,PartsData!$1:$1,0)</f>
        <v>#N/A</v>
      </c>
      <c r="V34" s="16" t="str">
        <f t="shared" si="7"/>
        <v/>
      </c>
    </row>
    <row r="35" spans="2:22" x14ac:dyDescent="0.3">
      <c r="B35">
        <f>Input!C39</f>
        <v>0</v>
      </c>
      <c r="C35" s="7" t="e">
        <f>MATCH(B35,PartsData!$1:$1,0)</f>
        <v>#N/A</v>
      </c>
      <c r="D35" s="16" t="str">
        <f t="shared" si="8"/>
        <v/>
      </c>
      <c r="E35">
        <f>Input!G37</f>
        <v>0</v>
      </c>
      <c r="F35" s="7" t="e">
        <f>MATCH(E35,PartsData!$1:$1,0)</f>
        <v>#N/A</v>
      </c>
      <c r="G35" s="16" t="str">
        <f t="shared" si="2"/>
        <v/>
      </c>
      <c r="H35">
        <f>Input!I37</f>
        <v>0</v>
      </c>
      <c r="I35" s="7" t="e">
        <f>MATCH(H35,PartsData!$1:$1,0)</f>
        <v>#N/A</v>
      </c>
      <c r="J35" s="16" t="str">
        <f t="shared" si="9"/>
        <v/>
      </c>
      <c r="K35" s="29">
        <f>Input!K37</f>
        <v>0</v>
      </c>
      <c r="L35" s="7" t="e">
        <f>MATCH(K35,PartsData!$1:$1,0)</f>
        <v>#N/A</v>
      </c>
      <c r="M35" s="16" t="str">
        <f t="shared" si="4"/>
        <v/>
      </c>
      <c r="N35">
        <f>Input!M37</f>
        <v>0</v>
      </c>
      <c r="O35" s="7" t="e">
        <f>MATCH(N35,PartsData!$1:$1,0)</f>
        <v>#N/A</v>
      </c>
      <c r="P35" s="16" t="str">
        <f t="shared" si="5"/>
        <v/>
      </c>
      <c r="Q35" s="29">
        <f>Input!O37</f>
        <v>0</v>
      </c>
      <c r="R35" s="7" t="e">
        <f>MATCH(Q35,PartsData!$1:$1,0)</f>
        <v>#N/A</v>
      </c>
      <c r="S35" s="16" t="str">
        <f t="shared" si="6"/>
        <v/>
      </c>
      <c r="T35">
        <f>Input!Q37</f>
        <v>0</v>
      </c>
      <c r="U35" s="7" t="e">
        <f>MATCH(T35,PartsData!$1:$1,0)</f>
        <v>#N/A</v>
      </c>
      <c r="V35" s="16" t="str">
        <f t="shared" si="7"/>
        <v/>
      </c>
    </row>
    <row r="36" spans="2:22" x14ac:dyDescent="0.3">
      <c r="B36">
        <f>Input!C40</f>
        <v>0</v>
      </c>
      <c r="C36" s="7" t="e">
        <f>MATCH(B36,PartsData!$1:$1,0)</f>
        <v>#N/A</v>
      </c>
      <c r="D36" s="16" t="str">
        <f t="shared" si="8"/>
        <v/>
      </c>
      <c r="E36">
        <f>Input!G38</f>
        <v>0</v>
      </c>
      <c r="F36" s="7" t="e">
        <f>MATCH(E36,PartsData!$1:$1,0)</f>
        <v>#N/A</v>
      </c>
      <c r="G36" s="16" t="str">
        <f t="shared" si="2"/>
        <v/>
      </c>
      <c r="H36">
        <f>Input!I38</f>
        <v>0</v>
      </c>
      <c r="I36" s="7" t="e">
        <f>MATCH(H36,PartsData!$1:$1,0)</f>
        <v>#N/A</v>
      </c>
      <c r="J36" s="16" t="str">
        <f t="shared" si="9"/>
        <v/>
      </c>
      <c r="K36" s="29">
        <f>Input!K38</f>
        <v>0</v>
      </c>
      <c r="L36" s="7" t="e">
        <f>MATCH(K36,PartsData!$1:$1,0)</f>
        <v>#N/A</v>
      </c>
      <c r="M36" s="16" t="str">
        <f t="shared" si="4"/>
        <v/>
      </c>
      <c r="N36">
        <f>Input!M38</f>
        <v>0</v>
      </c>
      <c r="O36" s="7" t="e">
        <f>MATCH(N36,PartsData!$1:$1,0)</f>
        <v>#N/A</v>
      </c>
      <c r="P36" s="16" t="str">
        <f t="shared" si="5"/>
        <v/>
      </c>
      <c r="Q36" s="29">
        <f>Input!O38</f>
        <v>0</v>
      </c>
      <c r="R36" s="7" t="e">
        <f>MATCH(Q36,PartsData!$1:$1,0)</f>
        <v>#N/A</v>
      </c>
      <c r="S36" s="16" t="str">
        <f t="shared" si="6"/>
        <v/>
      </c>
      <c r="T36">
        <f>Input!Q38</f>
        <v>0</v>
      </c>
      <c r="U36" s="7" t="e">
        <f>MATCH(T36,PartsData!$1:$1,0)</f>
        <v>#N/A</v>
      </c>
      <c r="V36" s="16" t="str">
        <f t="shared" si="7"/>
        <v/>
      </c>
    </row>
    <row r="37" spans="2:22" x14ac:dyDescent="0.3">
      <c r="E37">
        <f>Input!G39</f>
        <v>0</v>
      </c>
      <c r="F37" s="7" t="e">
        <f>MATCH(E37,PartsData!$1:$1,0)</f>
        <v>#N/A</v>
      </c>
      <c r="G37" s="16" t="str">
        <f t="shared" si="2"/>
        <v/>
      </c>
      <c r="H37">
        <f>Input!I39</f>
        <v>0</v>
      </c>
      <c r="I37" s="7" t="e">
        <f>MATCH(H37,PartsData!$1:$1,0)</f>
        <v>#N/A</v>
      </c>
      <c r="J37" s="16" t="str">
        <f t="shared" si="9"/>
        <v/>
      </c>
      <c r="K37" s="29">
        <f>Input!K39</f>
        <v>0</v>
      </c>
      <c r="L37" s="7" t="e">
        <f>MATCH(K37,PartsData!$1:$1,0)</f>
        <v>#N/A</v>
      </c>
      <c r="M37" s="16" t="str">
        <f t="shared" si="4"/>
        <v/>
      </c>
      <c r="N37">
        <f>Input!M39</f>
        <v>0</v>
      </c>
      <c r="O37" s="7" t="e">
        <f>MATCH(N37,PartsData!$1:$1,0)</f>
        <v>#N/A</v>
      </c>
      <c r="P37" s="16" t="str">
        <f t="shared" si="5"/>
        <v/>
      </c>
      <c r="Q37" s="29">
        <f>Input!O39</f>
        <v>0</v>
      </c>
      <c r="R37" s="7" t="e">
        <f>MATCH(Q37,PartsData!$1:$1,0)</f>
        <v>#N/A</v>
      </c>
      <c r="S37" s="16" t="str">
        <f t="shared" si="6"/>
        <v/>
      </c>
      <c r="T37">
        <f>Input!Q39</f>
        <v>0</v>
      </c>
      <c r="U37" s="7" t="e">
        <f>MATCH(T37,PartsData!$1:$1,0)</f>
        <v>#N/A</v>
      </c>
      <c r="V37" s="16" t="str">
        <f t="shared" si="7"/>
        <v/>
      </c>
    </row>
    <row r="38" spans="2:22" x14ac:dyDescent="0.3">
      <c r="E38">
        <f>Input!G40</f>
        <v>0</v>
      </c>
      <c r="F38" s="7" t="e">
        <f>MATCH(E38,PartsData!$1:$1,0)</f>
        <v>#N/A</v>
      </c>
      <c r="G38" s="16" t="str">
        <f t="shared" si="2"/>
        <v/>
      </c>
      <c r="H38">
        <f>Input!I40</f>
        <v>0</v>
      </c>
      <c r="I38" s="7" t="e">
        <f>MATCH(H38,PartsData!$1:$1,0)</f>
        <v>#N/A</v>
      </c>
      <c r="J38" s="16" t="str">
        <f t="shared" si="9"/>
        <v/>
      </c>
      <c r="K38" s="29">
        <f>Input!K40</f>
        <v>0</v>
      </c>
      <c r="L38" s="7" t="e">
        <f>MATCH(K38,PartsData!$1:$1,0)</f>
        <v>#N/A</v>
      </c>
      <c r="M38" s="16" t="str">
        <f t="shared" si="4"/>
        <v/>
      </c>
      <c r="N38">
        <f>Input!M40</f>
        <v>0</v>
      </c>
      <c r="O38" s="7" t="e">
        <f>MATCH(N38,PartsData!$1:$1,0)</f>
        <v>#N/A</v>
      </c>
      <c r="P38" s="16" t="str">
        <f t="shared" si="5"/>
        <v/>
      </c>
      <c r="Q38" s="29">
        <f>Input!O40</f>
        <v>0</v>
      </c>
      <c r="R38" s="7" t="e">
        <f>MATCH(Q38,PartsData!$1:$1,0)</f>
        <v>#N/A</v>
      </c>
      <c r="S38" s="16" t="str">
        <f t="shared" si="6"/>
        <v/>
      </c>
      <c r="T38">
        <f>Input!Q40</f>
        <v>0</v>
      </c>
      <c r="U38" s="7" t="e">
        <f>MATCH(T38,PartsData!$1:$1,0)</f>
        <v>#N/A</v>
      </c>
      <c r="V38" s="16" t="str">
        <f t="shared" si="7"/>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Instructions</vt:lpstr>
      <vt:lpstr>Input</vt:lpstr>
      <vt:lpstr>Dashboard</vt:lpstr>
      <vt:lpstr>Job Description examples</vt:lpstr>
      <vt:lpstr>State Data</vt:lpstr>
      <vt:lpstr>PartsData</vt:lpstr>
      <vt:lpstr>Regional Data</vt:lpstr>
      <vt:lpstr>InputLinks</vt:lpstr>
      <vt:lpstr>SelRecordLinks</vt:lpstr>
      <vt:lpstr>LookupLists</vt:lpstr>
      <vt:lpstr>CheckID</vt:lpstr>
      <vt:lpstr>COUNTIES</vt:lpstr>
      <vt:lpstr>CurrRec</vt:lpstr>
      <vt:lpstr>Database</vt:lpstr>
      <vt:lpstr>DB_Row</vt:lpstr>
      <vt:lpstr>InputA</vt:lpstr>
      <vt:lpstr>InputB</vt:lpstr>
      <vt:lpstr>InputC</vt:lpstr>
      <vt:lpstr>InputCopy</vt:lpstr>
      <vt:lpstr>InputD</vt:lpstr>
      <vt:lpstr>InputE</vt:lpstr>
      <vt:lpstr>InputF</vt:lpstr>
      <vt:lpstr>InputG</vt:lpstr>
      <vt:lpstr>InputH</vt:lpstr>
      <vt:lpstr>MandFields</vt:lpstr>
      <vt:lpstr>OrderEntry</vt:lpstr>
      <vt:lpstr>OrderID</vt:lpstr>
      <vt:lpstr>OrderSel</vt:lpstr>
      <vt:lpstr>Input!Print_Area</vt:lpstr>
      <vt:lpstr>'Job Description examples'!Print_Area</vt:lpstr>
      <vt:lpstr>REGION_COUNTY</vt:lpstr>
      <vt:lpstr>REGIONS</vt:lpstr>
      <vt:lpstr>SelRec</vt:lpstr>
      <vt:lpstr>SelValA</vt:lpstr>
      <vt:lpstr>SelValB</vt:lpstr>
      <vt:lpstr>SelValC</vt:lpstr>
      <vt:lpstr>SelValD</vt:lpstr>
      <vt:lpstr>SelValE</vt:lpstr>
      <vt:lpstr>SelValF</vt:lpstr>
      <vt:lpstr>SelValG</vt:lpstr>
      <vt:lpstr>SelValH</vt:lpstr>
      <vt:lpstr>StartCol</vt:lpstr>
      <vt:lpstr>TXCOUNTIES</vt:lpstr>
    </vt:vector>
  </TitlesOfParts>
  <Company>Contextures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ladon.woodson@texasagriculture.gov</dc:creator>
  <cp:lastModifiedBy>Zena Carter</cp:lastModifiedBy>
  <cp:lastPrinted>2016-04-01T20:38:30Z</cp:lastPrinted>
  <dcterms:created xsi:type="dcterms:W3CDTF">2003-08-10T01:51:48Z</dcterms:created>
  <dcterms:modified xsi:type="dcterms:W3CDTF">2024-09-12T20:22:39Z</dcterms:modified>
</cp:coreProperties>
</file>